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8" windowHeight="6552"/>
  </bookViews>
  <sheets>
    <sheet name="Rekapitulace stavby" sheetId="1" r:id="rId1"/>
    <sheet name="a - Stavební část" sheetId="2" r:id="rId2"/>
    <sheet name="3 - Elektroinstalace" sheetId="3" r:id="rId3"/>
    <sheet name="4 - Vedlejší rozpočtové n..." sheetId="4" r:id="rId4"/>
    <sheet name="Pokyny pro vyplnění" sheetId="5" r:id="rId5"/>
  </sheets>
  <definedNames>
    <definedName name="_xlnm._FilterDatabase" localSheetId="2" hidden="1">'3 - Elektroinstalace'!$C$77:$K$82</definedName>
    <definedName name="_xlnm._FilterDatabase" localSheetId="3" hidden="1">'4 - Vedlejší rozpočtové n...'!$C$79:$K$93</definedName>
    <definedName name="_xlnm._FilterDatabase" localSheetId="1" hidden="1">'a - Stavební část'!$C$90:$K$228</definedName>
    <definedName name="_xlnm.Print_Titles" localSheetId="2">'3 - Elektroinstalace'!$77:$77</definedName>
    <definedName name="_xlnm.Print_Titles" localSheetId="3">'4 - Vedlejší rozpočtové n...'!$79:$79</definedName>
    <definedName name="_xlnm.Print_Titles" localSheetId="1">'a - Stavební část'!$90:$90</definedName>
    <definedName name="_xlnm.Print_Titles" localSheetId="0">'Rekapitulace stavby'!$49:$49</definedName>
    <definedName name="_xlnm.Print_Area" localSheetId="2">'3 - Elektroinstalace'!$C$4:$J$36,'3 - Elektroinstalace'!$C$42:$J$59,'3 - Elektroinstalace'!$C$65:$K$82</definedName>
    <definedName name="_xlnm.Print_Area" localSheetId="3">'4 - Vedlejší rozpočtové n...'!$C$4:$J$36,'4 - Vedlejší rozpočtové n...'!$C$42:$J$61,'4 - Vedlejší rozpočtové n...'!$C$67:$K$93</definedName>
    <definedName name="_xlnm.Print_Area" localSheetId="1">'a - Stavební část'!$C$4:$J$38,'a - Stavební část'!$C$44:$J$70,'a - Stavební část'!$C$76:$K$228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5725"/>
</workbook>
</file>

<file path=xl/calcChain.xml><?xml version="1.0" encoding="utf-8"?>
<calcChain xmlns="http://schemas.openxmlformats.org/spreadsheetml/2006/main">
  <c r="AY55" i="1"/>
  <c r="AX55"/>
  <c r="BI93" i="4"/>
  <c r="BH93"/>
  <c r="BG93"/>
  <c r="BE93"/>
  <c r="T93"/>
  <c r="R93"/>
  <c r="P93"/>
  <c r="BK93"/>
  <c r="J93"/>
  <c r="BF93" s="1"/>
  <c r="BI92"/>
  <c r="BH92"/>
  <c r="BG92"/>
  <c r="BF92"/>
  <c r="BE92"/>
  <c r="T92"/>
  <c r="T91" s="1"/>
  <c r="R92"/>
  <c r="R91" s="1"/>
  <c r="P92"/>
  <c r="P91" s="1"/>
  <c r="BK92"/>
  <c r="BK91" s="1"/>
  <c r="J91" s="1"/>
  <c r="J60" s="1"/>
  <c r="J92"/>
  <c r="BI90"/>
  <c r="BH90"/>
  <c r="BG90"/>
  <c r="BF90"/>
  <c r="BE90"/>
  <c r="T90"/>
  <c r="R90"/>
  <c r="P90"/>
  <c r="BK90"/>
  <c r="J90"/>
  <c r="BI89"/>
  <c r="BH89"/>
  <c r="BG89"/>
  <c r="BE89"/>
  <c r="T89"/>
  <c r="R89"/>
  <c r="P89"/>
  <c r="BK89"/>
  <c r="J89"/>
  <c r="BF89" s="1"/>
  <c r="BI88"/>
  <c r="BH88"/>
  <c r="BG88"/>
  <c r="BF88"/>
  <c r="BE88"/>
  <c r="T88"/>
  <c r="R88"/>
  <c r="P88"/>
  <c r="BK88"/>
  <c r="J88"/>
  <c r="BI87"/>
  <c r="BH87"/>
  <c r="BG87"/>
  <c r="BE87"/>
  <c r="T87"/>
  <c r="R87"/>
  <c r="P87"/>
  <c r="BK87"/>
  <c r="J87"/>
  <c r="BF87" s="1"/>
  <c r="BI86"/>
  <c r="BH86"/>
  <c r="BG86"/>
  <c r="BE86"/>
  <c r="T86"/>
  <c r="R86"/>
  <c r="P86"/>
  <c r="BK86"/>
  <c r="J86"/>
  <c r="BF86" s="1"/>
  <c r="BI85"/>
  <c r="BH85"/>
  <c r="BG85"/>
  <c r="BE85"/>
  <c r="T85"/>
  <c r="T84" s="1"/>
  <c r="R85"/>
  <c r="R84" s="1"/>
  <c r="P85"/>
  <c r="P84" s="1"/>
  <c r="BK85"/>
  <c r="BK84" s="1"/>
  <c r="J84" s="1"/>
  <c r="J59" s="1"/>
  <c r="J85"/>
  <c r="BF85" s="1"/>
  <c r="BI83"/>
  <c r="F34" s="1"/>
  <c r="BD55" i="1" s="1"/>
  <c r="BH83" i="4"/>
  <c r="F33" s="1"/>
  <c r="BC55" i="1" s="1"/>
  <c r="BG83" i="4"/>
  <c r="F32" s="1"/>
  <c r="BB55" i="1" s="1"/>
  <c r="BF83" i="4"/>
  <c r="BE83"/>
  <c r="F30" s="1"/>
  <c r="AZ55" i="1" s="1"/>
  <c r="T83" i="4"/>
  <c r="T82" s="1"/>
  <c r="T81" s="1"/>
  <c r="T80" s="1"/>
  <c r="R83"/>
  <c r="R82" s="1"/>
  <c r="R81" s="1"/>
  <c r="R80" s="1"/>
  <c r="P83"/>
  <c r="P82" s="1"/>
  <c r="BK83"/>
  <c r="BK82" s="1"/>
  <c r="J83"/>
  <c r="J76"/>
  <c r="F76"/>
  <c r="F74"/>
  <c r="E72"/>
  <c r="J51"/>
  <c r="F51"/>
  <c r="F49"/>
  <c r="E47"/>
  <c r="J18"/>
  <c r="E18"/>
  <c r="F52" s="1"/>
  <c r="J17"/>
  <c r="J12"/>
  <c r="J49" s="1"/>
  <c r="E7"/>
  <c r="E45" s="1"/>
  <c r="AY54" i="1"/>
  <c r="AX54"/>
  <c r="BI81" i="3"/>
  <c r="F34" s="1"/>
  <c r="BD54" i="1" s="1"/>
  <c r="BH81" i="3"/>
  <c r="F33" s="1"/>
  <c r="BC54" i="1" s="1"/>
  <c r="BG81" i="3"/>
  <c r="F32" s="1"/>
  <c r="BB54" i="1" s="1"/>
  <c r="BE81" i="3"/>
  <c r="J30" s="1"/>
  <c r="AV54" i="1" s="1"/>
  <c r="T81" i="3"/>
  <c r="T80" s="1"/>
  <c r="T79" s="1"/>
  <c r="T78" s="1"/>
  <c r="R81"/>
  <c r="R80" s="1"/>
  <c r="R79" s="1"/>
  <c r="R78" s="1"/>
  <c r="P81"/>
  <c r="P80" s="1"/>
  <c r="P79" s="1"/>
  <c r="P78" s="1"/>
  <c r="AU54" i="1" s="1"/>
  <c r="BK81" i="3"/>
  <c r="BK80" s="1"/>
  <c r="J81"/>
  <c r="BF81" s="1"/>
  <c r="J74"/>
  <c r="F74"/>
  <c r="F72"/>
  <c r="E70"/>
  <c r="J51"/>
  <c r="F51"/>
  <c r="F49"/>
  <c r="E47"/>
  <c r="J18"/>
  <c r="E18"/>
  <c r="F52" s="1"/>
  <c r="J17"/>
  <c r="J12"/>
  <c r="J49" s="1"/>
  <c r="E7"/>
  <c r="E68" s="1"/>
  <c r="AY53" i="1"/>
  <c r="AX53"/>
  <c r="BI228" i="2"/>
  <c r="BH228"/>
  <c r="BG228"/>
  <c r="BE228"/>
  <c r="T228"/>
  <c r="R228"/>
  <c r="P228"/>
  <c r="BK228"/>
  <c r="J228"/>
  <c r="BF228" s="1"/>
  <c r="BI226"/>
  <c r="BH226"/>
  <c r="BG226"/>
  <c r="BE226"/>
  <c r="T226"/>
  <c r="T225" s="1"/>
  <c r="R226"/>
  <c r="R225" s="1"/>
  <c r="P226"/>
  <c r="P225" s="1"/>
  <c r="BK226"/>
  <c r="BK225" s="1"/>
  <c r="J225" s="1"/>
  <c r="J69" s="1"/>
  <c r="J226"/>
  <c r="BF226" s="1"/>
  <c r="BI223"/>
  <c r="BH223"/>
  <c r="BG223"/>
  <c r="BE223"/>
  <c r="T223"/>
  <c r="R223"/>
  <c r="P223"/>
  <c r="BK223"/>
  <c r="J223"/>
  <c r="BF223" s="1"/>
  <c r="BI221"/>
  <c r="BH221"/>
  <c r="BG221"/>
  <c r="BE221"/>
  <c r="T221"/>
  <c r="R221"/>
  <c r="P221"/>
  <c r="BK221"/>
  <c r="J221"/>
  <c r="BF221" s="1"/>
  <c r="BI219"/>
  <c r="BH219"/>
  <c r="BG219"/>
  <c r="BE219"/>
  <c r="T219"/>
  <c r="R219"/>
  <c r="P219"/>
  <c r="BK219"/>
  <c r="J219"/>
  <c r="BF219" s="1"/>
  <c r="BI216"/>
  <c r="BH216"/>
  <c r="BG216"/>
  <c r="BE216"/>
  <c r="T216"/>
  <c r="R216"/>
  <c r="P216"/>
  <c r="BK216"/>
  <c r="J216"/>
  <c r="BF216" s="1"/>
  <c r="BI214"/>
  <c r="BH214"/>
  <c r="BG214"/>
  <c r="BE214"/>
  <c r="T214"/>
  <c r="R214"/>
  <c r="P214"/>
  <c r="BK214"/>
  <c r="J214"/>
  <c r="BF214" s="1"/>
  <c r="BI212"/>
  <c r="BH212"/>
  <c r="BG212"/>
  <c r="BE212"/>
  <c r="T212"/>
  <c r="R212"/>
  <c r="P212"/>
  <c r="BK212"/>
  <c r="J212"/>
  <c r="BF212" s="1"/>
  <c r="BI210"/>
  <c r="BH210"/>
  <c r="BG210"/>
  <c r="BE210"/>
  <c r="T210"/>
  <c r="R210"/>
  <c r="P210"/>
  <c r="BK210"/>
  <c r="J210"/>
  <c r="BF210" s="1"/>
  <c r="BI208"/>
  <c r="BH208"/>
  <c r="BG208"/>
  <c r="BE208"/>
  <c r="T208"/>
  <c r="R208"/>
  <c r="P208"/>
  <c r="BK208"/>
  <c r="J208"/>
  <c r="BF208" s="1"/>
  <c r="BI206"/>
  <c r="BH206"/>
  <c r="BG206"/>
  <c r="BE206"/>
  <c r="T206"/>
  <c r="R206"/>
  <c r="P206"/>
  <c r="BK206"/>
  <c r="J206"/>
  <c r="BF206" s="1"/>
  <c r="BI203"/>
  <c r="BH203"/>
  <c r="BG203"/>
  <c r="BE203"/>
  <c r="T203"/>
  <c r="R203"/>
  <c r="P203"/>
  <c r="BK203"/>
  <c r="J203"/>
  <c r="BF203" s="1"/>
  <c r="BI201"/>
  <c r="BH201"/>
  <c r="BG201"/>
  <c r="BE201"/>
  <c r="T201"/>
  <c r="T200" s="1"/>
  <c r="R201"/>
  <c r="R200" s="1"/>
  <c r="P201"/>
  <c r="P200" s="1"/>
  <c r="BK201"/>
  <c r="BK200" s="1"/>
  <c r="J200" s="1"/>
  <c r="J68" s="1"/>
  <c r="J201"/>
  <c r="BF201" s="1"/>
  <c r="BI199"/>
  <c r="BH199"/>
  <c r="BG199"/>
  <c r="BE199"/>
  <c r="T199"/>
  <c r="R199"/>
  <c r="P199"/>
  <c r="BK199"/>
  <c r="J199"/>
  <c r="BF199" s="1"/>
  <c r="BI197"/>
  <c r="BH197"/>
  <c r="BG197"/>
  <c r="BE197"/>
  <c r="T197"/>
  <c r="R197"/>
  <c r="P197"/>
  <c r="BK197"/>
  <c r="J197"/>
  <c r="BF197" s="1"/>
  <c r="BI195"/>
  <c r="BH195"/>
  <c r="BG195"/>
  <c r="BE195"/>
  <c r="T195"/>
  <c r="R195"/>
  <c r="P195"/>
  <c r="BK195"/>
  <c r="J195"/>
  <c r="BF195" s="1"/>
  <c r="BI192"/>
  <c r="BH192"/>
  <c r="BG192"/>
  <c r="BE192"/>
  <c r="T192"/>
  <c r="R192"/>
  <c r="P192"/>
  <c r="BK192"/>
  <c r="J192"/>
  <c r="BF192" s="1"/>
  <c r="BI189"/>
  <c r="BH189"/>
  <c r="BG189"/>
  <c r="BE189"/>
  <c r="T189"/>
  <c r="R189"/>
  <c r="P189"/>
  <c r="BK189"/>
  <c r="J189"/>
  <c r="BF189" s="1"/>
  <c r="BI186"/>
  <c r="BH186"/>
  <c r="BG186"/>
  <c r="BE186"/>
  <c r="T186"/>
  <c r="R186"/>
  <c r="P186"/>
  <c r="BK186"/>
  <c r="J186"/>
  <c r="BF186" s="1"/>
  <c r="BI181"/>
  <c r="BH181"/>
  <c r="BG181"/>
  <c r="BE181"/>
  <c r="T181"/>
  <c r="R181"/>
  <c r="P181"/>
  <c r="BK181"/>
  <c r="J181"/>
  <c r="BF181" s="1"/>
  <c r="BI176"/>
  <c r="BH176"/>
  <c r="BG176"/>
  <c r="BE176"/>
  <c r="T176"/>
  <c r="T175" s="1"/>
  <c r="R176"/>
  <c r="R175" s="1"/>
  <c r="P176"/>
  <c r="P175" s="1"/>
  <c r="BK176"/>
  <c r="BK175" s="1"/>
  <c r="J175" s="1"/>
  <c r="J67" s="1"/>
  <c r="J176"/>
  <c r="BF176" s="1"/>
  <c r="BI174"/>
  <c r="BH174"/>
  <c r="BG174"/>
  <c r="BE174"/>
  <c r="T174"/>
  <c r="R174"/>
  <c r="P174"/>
  <c r="BK174"/>
  <c r="J174"/>
  <c r="BF174" s="1"/>
  <c r="BI171"/>
  <c r="BH171"/>
  <c r="BG171"/>
  <c r="BE171"/>
  <c r="T171"/>
  <c r="R171"/>
  <c r="P171"/>
  <c r="BK171"/>
  <c r="J171"/>
  <c r="BF171" s="1"/>
  <c r="BI168"/>
  <c r="BH168"/>
  <c r="BG168"/>
  <c r="BE168"/>
  <c r="T168"/>
  <c r="R168"/>
  <c r="P168"/>
  <c r="BK168"/>
  <c r="J168"/>
  <c r="BF168" s="1"/>
  <c r="BI166"/>
  <c r="BH166"/>
  <c r="BG166"/>
  <c r="BE166"/>
  <c r="T166"/>
  <c r="R166"/>
  <c r="P166"/>
  <c r="BK166"/>
  <c r="J166"/>
  <c r="BF166" s="1"/>
  <c r="BI163"/>
  <c r="BH163"/>
  <c r="BG163"/>
  <c r="BE163"/>
  <c r="T163"/>
  <c r="R163"/>
  <c r="P163"/>
  <c r="BK163"/>
  <c r="J163"/>
  <c r="BF163" s="1"/>
  <c r="BI158"/>
  <c r="BH158"/>
  <c r="BG158"/>
  <c r="BE158"/>
  <c r="T158"/>
  <c r="R158"/>
  <c r="P158"/>
  <c r="BK158"/>
  <c r="J158"/>
  <c r="BF158" s="1"/>
  <c r="BI156"/>
  <c r="BH156"/>
  <c r="BG156"/>
  <c r="BE156"/>
  <c r="T156"/>
  <c r="T155" s="1"/>
  <c r="R156"/>
  <c r="R155" s="1"/>
  <c r="P156"/>
  <c r="P155" s="1"/>
  <c r="P154" s="1"/>
  <c r="BK156"/>
  <c r="BK155" s="1"/>
  <c r="J156"/>
  <c r="BF156" s="1"/>
  <c r="BI153"/>
  <c r="BH153"/>
  <c r="BG153"/>
  <c r="BE153"/>
  <c r="T153"/>
  <c r="T152" s="1"/>
  <c r="R153"/>
  <c r="R152" s="1"/>
  <c r="P153"/>
  <c r="P152" s="1"/>
  <c r="BK153"/>
  <c r="BK152" s="1"/>
  <c r="J152" s="1"/>
  <c r="J64" s="1"/>
  <c r="J153"/>
  <c r="BF153" s="1"/>
  <c r="BI150"/>
  <c r="BH150"/>
  <c r="BG150"/>
  <c r="BE150"/>
  <c r="T150"/>
  <c r="R150"/>
  <c r="P150"/>
  <c r="BK150"/>
  <c r="J150"/>
  <c r="BF150" s="1"/>
  <c r="BI149"/>
  <c r="BH149"/>
  <c r="BG149"/>
  <c r="BF149"/>
  <c r="BE149"/>
  <c r="T149"/>
  <c r="R149"/>
  <c r="P149"/>
  <c r="BK149"/>
  <c r="J149"/>
  <c r="BI148"/>
  <c r="BH148"/>
  <c r="BG148"/>
  <c r="BE148"/>
  <c r="T148"/>
  <c r="T147" s="1"/>
  <c r="R148"/>
  <c r="R147" s="1"/>
  <c r="P148"/>
  <c r="P147" s="1"/>
  <c r="BK148"/>
  <c r="BK147" s="1"/>
  <c r="J147" s="1"/>
  <c r="J63" s="1"/>
  <c r="J148"/>
  <c r="BF148" s="1"/>
  <c r="BI144"/>
  <c r="BH144"/>
  <c r="BG144"/>
  <c r="BE144"/>
  <c r="T144"/>
  <c r="R144"/>
  <c r="P144"/>
  <c r="BK144"/>
  <c r="J144"/>
  <c r="BF144" s="1"/>
  <c r="BI142"/>
  <c r="BH142"/>
  <c r="BG142"/>
  <c r="BE142"/>
  <c r="T142"/>
  <c r="R142"/>
  <c r="P142"/>
  <c r="BK142"/>
  <c r="J142"/>
  <c r="BF142" s="1"/>
  <c r="BI139"/>
  <c r="BH139"/>
  <c r="BG139"/>
  <c r="BE139"/>
  <c r="T139"/>
  <c r="R139"/>
  <c r="P139"/>
  <c r="BK139"/>
  <c r="J139"/>
  <c r="BF139" s="1"/>
  <c r="BI137"/>
  <c r="BH137"/>
  <c r="BG137"/>
  <c r="BE137"/>
  <c r="T137"/>
  <c r="R137"/>
  <c r="P137"/>
  <c r="BK137"/>
  <c r="J137"/>
  <c r="BF137" s="1"/>
  <c r="BI135"/>
  <c r="BH135"/>
  <c r="BG135"/>
  <c r="BE135"/>
  <c r="T135"/>
  <c r="R135"/>
  <c r="P135"/>
  <c r="BK135"/>
  <c r="J135"/>
  <c r="BF135" s="1"/>
  <c r="BI133"/>
  <c r="BH133"/>
  <c r="BG133"/>
  <c r="BE133"/>
  <c r="T133"/>
  <c r="R133"/>
  <c r="P133"/>
  <c r="BK133"/>
  <c r="J133"/>
  <c r="BF133" s="1"/>
  <c r="BI131"/>
  <c r="BH131"/>
  <c r="BG131"/>
  <c r="BE131"/>
  <c r="T131"/>
  <c r="R131"/>
  <c r="P131"/>
  <c r="BK131"/>
  <c r="J131"/>
  <c r="BF131" s="1"/>
  <c r="BI128"/>
  <c r="BH128"/>
  <c r="BG128"/>
  <c r="BE128"/>
  <c r="T128"/>
  <c r="R128"/>
  <c r="P128"/>
  <c r="BK128"/>
  <c r="J128"/>
  <c r="BF128" s="1"/>
  <c r="BI125"/>
  <c r="BH125"/>
  <c r="BG125"/>
  <c r="BE125"/>
  <c r="T125"/>
  <c r="R125"/>
  <c r="P125"/>
  <c r="BK125"/>
  <c r="J125"/>
  <c r="BF125" s="1"/>
  <c r="BI123"/>
  <c r="BH123"/>
  <c r="BG123"/>
  <c r="BE123"/>
  <c r="T123"/>
  <c r="R123"/>
  <c r="P123"/>
  <c r="BK123"/>
  <c r="J123"/>
  <c r="BF123" s="1"/>
  <c r="BI121"/>
  <c r="BH121"/>
  <c r="BG121"/>
  <c r="BE121"/>
  <c r="T121"/>
  <c r="R121"/>
  <c r="P121"/>
  <c r="BK121"/>
  <c r="J121"/>
  <c r="BF121" s="1"/>
  <c r="BI118"/>
  <c r="BH118"/>
  <c r="BG118"/>
  <c r="BE118"/>
  <c r="T118"/>
  <c r="R118"/>
  <c r="P118"/>
  <c r="BK118"/>
  <c r="J118"/>
  <c r="BF118" s="1"/>
  <c r="BI116"/>
  <c r="BH116"/>
  <c r="BG116"/>
  <c r="BE116"/>
  <c r="T116"/>
  <c r="R116"/>
  <c r="P116"/>
  <c r="BK116"/>
  <c r="J116"/>
  <c r="BF116" s="1"/>
  <c r="BI114"/>
  <c r="BH114"/>
  <c r="BG114"/>
  <c r="BE114"/>
  <c r="T114"/>
  <c r="R114"/>
  <c r="P114"/>
  <c r="BK114"/>
  <c r="J114"/>
  <c r="BF114" s="1"/>
  <c r="BI112"/>
  <c r="BH112"/>
  <c r="BG112"/>
  <c r="BE112"/>
  <c r="T112"/>
  <c r="R112"/>
  <c r="P112"/>
  <c r="BK112"/>
  <c r="J112"/>
  <c r="BF112" s="1"/>
  <c r="BI110"/>
  <c r="BH110"/>
  <c r="BG110"/>
  <c r="BE110"/>
  <c r="T110"/>
  <c r="R110"/>
  <c r="P110"/>
  <c r="BK110"/>
  <c r="J110"/>
  <c r="BF110" s="1"/>
  <c r="BI108"/>
  <c r="BH108"/>
  <c r="BG108"/>
  <c r="BE108"/>
  <c r="T108"/>
  <c r="R108"/>
  <c r="P108"/>
  <c r="BK108"/>
  <c r="J108"/>
  <c r="BF108" s="1"/>
  <c r="BI105"/>
  <c r="BH105"/>
  <c r="BG105"/>
  <c r="BE105"/>
  <c r="T105"/>
  <c r="T104" s="1"/>
  <c r="R105"/>
  <c r="R104" s="1"/>
  <c r="P105"/>
  <c r="P104" s="1"/>
  <c r="BK105"/>
  <c r="BK104" s="1"/>
  <c r="J104" s="1"/>
  <c r="J62" s="1"/>
  <c r="J105"/>
  <c r="BF105" s="1"/>
  <c r="BI93"/>
  <c r="F36" s="1"/>
  <c r="BD53" i="1" s="1"/>
  <c r="BD52" s="1"/>
  <c r="BH93" i="2"/>
  <c r="F35" s="1"/>
  <c r="BC53" i="1" s="1"/>
  <c r="BC52" s="1"/>
  <c r="BG93" i="2"/>
  <c r="F34" s="1"/>
  <c r="BB53" i="1" s="1"/>
  <c r="BB52" s="1"/>
  <c r="BE93" i="2"/>
  <c r="J32" s="1"/>
  <c r="AV53" i="1" s="1"/>
  <c r="T93" i="2"/>
  <c r="R93"/>
  <c r="P93"/>
  <c r="P92" s="1"/>
  <c r="P91" s="1"/>
  <c r="AU53" i="1" s="1"/>
  <c r="AU52" s="1"/>
  <c r="BK93" i="2"/>
  <c r="J93"/>
  <c r="BF93" s="1"/>
  <c r="J87"/>
  <c r="F87"/>
  <c r="J85"/>
  <c r="F85"/>
  <c r="E83"/>
  <c r="F56"/>
  <c r="J55"/>
  <c r="F55"/>
  <c r="F53"/>
  <c r="E51"/>
  <c r="J20"/>
  <c r="E20"/>
  <c r="F88" s="1"/>
  <c r="J19"/>
  <c r="J14"/>
  <c r="J53" s="1"/>
  <c r="E7"/>
  <c r="E47" s="1"/>
  <c r="AS52" i="1"/>
  <c r="AS51" s="1"/>
  <c r="L47"/>
  <c r="AM46"/>
  <c r="L46"/>
  <c r="AM44"/>
  <c r="L44"/>
  <c r="L42"/>
  <c r="L41"/>
  <c r="AX52" l="1"/>
  <c r="BB51"/>
  <c r="BC51"/>
  <c r="AY52"/>
  <c r="R154" i="2"/>
  <c r="J31" i="3"/>
  <c r="AW54" i="1" s="1"/>
  <c r="F31" i="3"/>
  <c r="BA54" i="1" s="1"/>
  <c r="J33" i="2"/>
  <c r="AW53" i="1" s="1"/>
  <c r="AT53" s="1"/>
  <c r="F33" i="2"/>
  <c r="BA53" i="1" s="1"/>
  <c r="BA52" s="1"/>
  <c r="T92" i="2"/>
  <c r="BD51" i="1"/>
  <c r="W30" s="1"/>
  <c r="T154" i="2"/>
  <c r="BK79" i="3"/>
  <c r="J80"/>
  <c r="J58" s="1"/>
  <c r="AT54" i="1"/>
  <c r="J82" i="4"/>
  <c r="J58" s="1"/>
  <c r="BK81"/>
  <c r="R92" i="2"/>
  <c r="R91" s="1"/>
  <c r="BK92"/>
  <c r="J155"/>
  <c r="J66" s="1"/>
  <c r="BK154"/>
  <c r="J154" s="1"/>
  <c r="J65" s="1"/>
  <c r="P81" i="4"/>
  <c r="P80" s="1"/>
  <c r="AU55" i="1" s="1"/>
  <c r="AU51" s="1"/>
  <c r="J31" i="4"/>
  <c r="AW55" i="1" s="1"/>
  <c r="F32" i="2"/>
  <c r="AZ53" i="1" s="1"/>
  <c r="AZ52" s="1"/>
  <c r="E45" i="3"/>
  <c r="F77" i="4"/>
  <c r="J30"/>
  <c r="AV55" i="1" s="1"/>
  <c r="AT55" s="1"/>
  <c r="F75" i="3"/>
  <c r="J74" i="4"/>
  <c r="F31"/>
  <c r="BA55" i="1" s="1"/>
  <c r="E79" i="2"/>
  <c r="J72" i="3"/>
  <c r="F30"/>
  <c r="AZ54" i="1" s="1"/>
  <c r="E70" i="4"/>
  <c r="J92" i="2" l="1"/>
  <c r="J61" s="1"/>
  <c r="BK91"/>
  <c r="J91" s="1"/>
  <c r="AV52" i="1"/>
  <c r="AZ51"/>
  <c r="T91" i="2"/>
  <c r="W28" i="1"/>
  <c r="AX51"/>
  <c r="AY51"/>
  <c r="W29"/>
  <c r="BK80" i="4"/>
  <c r="J80" s="1"/>
  <c r="J81"/>
  <c r="J57" s="1"/>
  <c r="BK78" i="3"/>
  <c r="J78" s="1"/>
  <c r="J79"/>
  <c r="J57" s="1"/>
  <c r="AW52" i="1"/>
  <c r="BA51"/>
  <c r="AT52" l="1"/>
  <c r="J56" i="3"/>
  <c r="J27"/>
  <c r="W26" i="1"/>
  <c r="AV51"/>
  <c r="J29" i="2"/>
  <c r="J60"/>
  <c r="W27" i="1"/>
  <c r="AW51"/>
  <c r="AK27" s="1"/>
  <c r="J56" i="4"/>
  <c r="J27"/>
  <c r="AT51" i="1" l="1"/>
  <c r="AK26"/>
  <c r="J36" i="4"/>
  <c r="AG55" i="1"/>
  <c r="AN55" s="1"/>
  <c r="AG54"/>
  <c r="AN54" s="1"/>
  <c r="J36" i="3"/>
  <c r="J38" i="2"/>
  <c r="AG53" i="1"/>
  <c r="AG52" l="1"/>
  <c r="AN53"/>
  <c r="AG51" l="1"/>
  <c r="AN52"/>
  <c r="AN51" l="1"/>
  <c r="AK23"/>
  <c r="AK32" s="1"/>
</calcChain>
</file>

<file path=xl/sharedStrings.xml><?xml version="1.0" encoding="utf-8"?>
<sst xmlns="http://schemas.openxmlformats.org/spreadsheetml/2006/main" count="2657" uniqueCount="644">
  <si>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</si>
  <si>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</si>
  <si>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</si>
  <si>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</si>
  <si>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</si>
  <si>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</si>
  <si>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</si>
  <si>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{c0ad0578-7676-4f99-acd7-b75c7aec0fcc}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</si>
  <si>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</si>
  <si>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</si>
  <si>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</si>
  <si>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</si>
  <si>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</si>
  <si>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</si>
  <si>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</si>
  <si>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</si>
  <si>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</si>
  <si>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</si>
  <si>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</si>
  <si>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markýzy - Chrudim, Čs.partyzánů 8</t>
  </si>
  <si>
    <t>KSO:</t>
  </si>
  <si>
    <t/>
  </si>
  <si>
    <t>CC-CZ:</t>
  </si>
  <si>
    <t>Místo:</t>
  </si>
  <si>
    <t xml:space="preserve"> </t>
  </si>
  <si>
    <t>Datum:</t>
  </si>
  <si>
    <t>18. 7. 2017</t>
  </si>
  <si>
    <t>Zadavatel:</t>
  </si>
  <si>
    <t>IČ:</t>
  </si>
  <si>
    <t>MěÚ Chrudim,odbor investic,Resselovo nám.77</t>
  </si>
  <si>
    <t>DIČ:</t>
  </si>
  <si>
    <t>Uchazeč:</t>
  </si>
  <si>
    <t>Vyplň údaj</t>
  </si>
  <si>
    <t>Projektant:</t>
  </si>
  <si>
    <t>CODE s.r.o. 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</si>
  <si>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</si>
  <si>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</si>
  <si>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</si>
  <si>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</si>
  <si>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</si>
  <si>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</si>
  <si>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</si>
  <si>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</si>
  <si>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</si>
  <si>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</si>
  <si>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</si>
  <si>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</si>
  <si>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</si>
  <si>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</si>
  <si>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</si>
  <si>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</si>
  <si>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</si>
  <si>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</si>
  <si>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</si>
  <si>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</si>
  <si>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</si>
  <si>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</si>
  <si>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</si>
  <si>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</si>
  <si>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</si>
  <si>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</si>
  <si>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</si>
  <si>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</si>
  <si>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</si>
  <si>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</si>
  <si>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</si>
  <si>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</si>
  <si>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</si>
  <si>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</si>
  <si>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</si>
  <si>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</si>
  <si>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</si>
  <si>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</si>
  <si>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</si>
  <si>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</si>
  <si>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</si>
  <si>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Opravy markýzy</t>
  </si>
  <si>
    <t>STA</t>
  </si>
  <si>
    <t>{30e1e3ea-ce6c-4cef-becf-d0c2266331b0}</t>
  </si>
  <si>
    <t>/</t>
  </si>
  <si>
    <t>a</t>
  </si>
  <si>
    <t>Stavební část</t>
  </si>
  <si>
    <t>Soupis</t>
  </si>
  <si>
    <t>2</t>
  </si>
  <si>
    <t>{953eeaa0-7623-4956-afd0-53f0b6491a52}</t>
  </si>
  <si>
    <t>3</t>
  </si>
  <si>
    <t>Elektroinstalace</t>
  </si>
  <si>
    <t>{4a1551bb-7918-4e89-a298-04f02e18183b}</t>
  </si>
  <si>
    <t>4</t>
  </si>
  <si>
    <t>Vedlejší rozpočtové náklady</t>
  </si>
  <si>
    <t>{1755477b-94e8-4a42-be45-2be917d62351}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</si>
  <si>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</si>
  <si>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</si>
  <si>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</si>
  <si>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</si>
  <si>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</si>
  <si>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</si>
  <si>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</si>
  <si>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Opravy markýzy</t>
  </si>
  <si>
    <t>Soupis:</t>
  </si>
  <si>
    <t>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</si>
  <si>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</si>
  <si>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</si>
  <si>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</si>
  <si>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</si>
  <si>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</si>
  <si>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</si>
  <si>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</si>
  <si>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</si>
  <si>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</si>
  <si>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</si>
  <si>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</si>
  <si>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</si>
  <si>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</si>
  <si>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</si>
  <si>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</si>
  <si>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</si>
  <si>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</si>
  <si>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</si>
  <si>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</si>
  <si>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</si>
  <si>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</si>
  <si>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</si>
  <si>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</si>
  <si>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</si>
  <si>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</si>
  <si>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</si>
  <si>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</si>
  <si>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</si>
  <si>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</si>
  <si>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</si>
  <si>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</si>
  <si>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K</t>
  </si>
  <si>
    <t>622335202R</t>
  </si>
  <si>
    <t>Oprava vnější omítky vnějších stěn v rozsahu do 30%,případně i poškozeného kontaktního zateplovacího systému z polystyrenu,lepidla a perlinky</t>
  </si>
  <si>
    <t>m2</t>
  </si>
  <si>
    <t>-1085464301</t>
  </si>
  <si>
    <t>VV</t>
  </si>
  <si>
    <t>Pohledy starý stav, TZ</t>
  </si>
  <si>
    <t>"část a"6,26*0,5</t>
  </si>
  <si>
    <t>"část b"0,96*0,5</t>
  </si>
  <si>
    <t>"část c"(5,6+1,3+5,16)*0,5</t>
  </si>
  <si>
    <t>"část e"21,58*0,5</t>
  </si>
  <si>
    <t>"část g"11,05*0,5</t>
  </si>
  <si>
    <t>"část h"1,451*0,5</t>
  </si>
  <si>
    <t>"část i,j"(4,45+3,66)*0,5</t>
  </si>
  <si>
    <t>"část k"23,26*0,5</t>
  </si>
  <si>
    <t>Součet</t>
  </si>
  <si>
    <t>9</t>
  </si>
  <si>
    <t>Ostatní konstrukce a práce, bourání</t>
  </si>
  <si>
    <t>941111121</t>
  </si>
  <si>
    <t>Montáž lešení řadového trubkového lehkého s podlahami zatížení do 200 kg/m2 š do 1,2 m v do 10 m</t>
  </si>
  <si>
    <t>CS ÚRS 2017 01</t>
  </si>
  <si>
    <t>-1890882620</t>
  </si>
  <si>
    <t>Půdorys</t>
  </si>
  <si>
    <t>(6,15+4+12,06+21,58+11,05+4,5+4,45+3,66+23,26)*2,5</t>
  </si>
  <si>
    <t>941111221</t>
  </si>
  <si>
    <t>Příplatek k lešení řadovému trubkovému lehkému s podlahami š 1,2 m v 10 m za první a ZKD den použití</t>
  </si>
  <si>
    <t>1342989488</t>
  </si>
  <si>
    <t>226,775*30</t>
  </si>
  <si>
    <t>941111821</t>
  </si>
  <si>
    <t>Demontáž lešení řadového trubkového lehkého s podlahami zatížení do 200 kg/m2 š do 1,2 m v do 10 m</t>
  </si>
  <si>
    <t>-1998316225</t>
  </si>
  <si>
    <t>226,775</t>
  </si>
  <si>
    <t>5</t>
  </si>
  <si>
    <t>944511111</t>
  </si>
  <si>
    <t>Montáž ochranné sítě z textilie z umělých vláken</t>
  </si>
  <si>
    <t>-1837789638</t>
  </si>
  <si>
    <t>6</t>
  </si>
  <si>
    <t>944511211</t>
  </si>
  <si>
    <t>Příplatek k ochranné síti za první a ZKD den použití</t>
  </si>
  <si>
    <t>-1575756867</t>
  </si>
  <si>
    <t>7</t>
  </si>
  <si>
    <t>944511811</t>
  </si>
  <si>
    <t>Demontáž ochranné sítě z textilie z umělých vláken</t>
  </si>
  <si>
    <t>1278411268</t>
  </si>
  <si>
    <t>8</t>
  </si>
  <si>
    <t>944711112</t>
  </si>
  <si>
    <t>Montáž záchytné stříšky š do 2 m - nad vchody</t>
  </si>
  <si>
    <t>m</t>
  </si>
  <si>
    <t>1371179771</t>
  </si>
  <si>
    <t>Půdorys, pohledy</t>
  </si>
  <si>
    <t>1,5*4+2+1,5*3</t>
  </si>
  <si>
    <t>944711212</t>
  </si>
  <si>
    <t>Příplatek k záchytné stříšce š do 2 m za první a ZKD den použití</t>
  </si>
  <si>
    <t>-1673305547</t>
  </si>
  <si>
    <t>12,5*30</t>
  </si>
  <si>
    <t>10</t>
  </si>
  <si>
    <t>944711812</t>
  </si>
  <si>
    <t>Demontáž záchytné stříšky š do 2 m</t>
  </si>
  <si>
    <t>-1752847346</t>
  </si>
  <si>
    <t>12,5</t>
  </si>
  <si>
    <t>11</t>
  </si>
  <si>
    <t>949511111</t>
  </si>
  <si>
    <t>Montáž podchodu u trubkových lešení š do 1,5 m</t>
  </si>
  <si>
    <t>-1471134698</t>
  </si>
  <si>
    <t>Půdorys,pohledy</t>
  </si>
  <si>
    <t>1,5*4+1,5*3</t>
  </si>
  <si>
    <t>12</t>
  </si>
  <si>
    <t>949511112</t>
  </si>
  <si>
    <t>Montáž podchodu u trubkových lešení š do 2 m</t>
  </si>
  <si>
    <t>-660046742</t>
  </si>
  <si>
    <t>13</t>
  </si>
  <si>
    <t>949511211</t>
  </si>
  <si>
    <t>Příplatek k podchodu u trubkových lešení š do 1,5 m za první a ZKD den použití</t>
  </si>
  <si>
    <t>1093453771</t>
  </si>
  <si>
    <t>10,5*30</t>
  </si>
  <si>
    <t>14</t>
  </si>
  <si>
    <t>949511212</t>
  </si>
  <si>
    <t>Příplatek k podchodu u trubkových lešení š do 2 m za první a ZKD den použití</t>
  </si>
  <si>
    <t>2013553964</t>
  </si>
  <si>
    <t>2*30</t>
  </si>
  <si>
    <t>949511811</t>
  </si>
  <si>
    <t>Demontáž podchodu u trubkových lešení š do 1,5 m</t>
  </si>
  <si>
    <t>-874328418</t>
  </si>
  <si>
    <t>10,5</t>
  </si>
  <si>
    <t>16</t>
  </si>
  <si>
    <t>949511812</t>
  </si>
  <si>
    <t>Demontáž podchodu u trubkových lešení š do 2 m</t>
  </si>
  <si>
    <t>1352627978</t>
  </si>
  <si>
    <t>17</t>
  </si>
  <si>
    <t>966071121</t>
  </si>
  <si>
    <t>Demontáž ocelových kcí hmotnosti do 5 t z profilů hmotnosti do 30 kg/m</t>
  </si>
  <si>
    <t>t</t>
  </si>
  <si>
    <t>1248565986</t>
  </si>
  <si>
    <t>TZ</t>
  </si>
  <si>
    <t>"odborný odhad"0,6</t>
  </si>
  <si>
    <t>18</t>
  </si>
  <si>
    <t>978036131R</t>
  </si>
  <si>
    <t>Odstranění omítek vnějších ploch rozsahu do 20 %, případně i poškozeného polystyrenu a perlinky</t>
  </si>
  <si>
    <t>136936023</t>
  </si>
  <si>
    <t>42,366</t>
  </si>
  <si>
    <t>19</t>
  </si>
  <si>
    <t>98991R</t>
  </si>
  <si>
    <t>Kontrola, případná oprava upevnění ocelových profilů do zdiva</t>
  </si>
  <si>
    <t>kus</t>
  </si>
  <si>
    <t>-510718168</t>
  </si>
  <si>
    <t>Statický posudek,Půdorys</t>
  </si>
  <si>
    <t>111*2</t>
  </si>
  <si>
    <t>997</t>
  </si>
  <si>
    <t>Přesun sutě</t>
  </si>
  <si>
    <t>20</t>
  </si>
  <si>
    <t>997013111</t>
  </si>
  <si>
    <t>Vnitrostaveništní doprava suti a vybouraných hmot pro budovy v do 6 m s použitím mechanizace</t>
  </si>
  <si>
    <t>-1901877152</t>
  </si>
  <si>
    <t>997013501</t>
  </si>
  <si>
    <t>Odvoz suti na skládku a vybouraných hmot nebo meziskládku do 1 km se složením</t>
  </si>
  <si>
    <t>CS ÚRS 2014 01</t>
  </si>
  <si>
    <t>-1284564213</t>
  </si>
  <si>
    <t>22</t>
  </si>
  <si>
    <t>997013509</t>
  </si>
  <si>
    <t>Příplatek k odvozu suti a vybouraných hmot na skládku ZKD 1 km přes 1 km</t>
  </si>
  <si>
    <t>-1612625419</t>
  </si>
  <si>
    <t>29*3,651</t>
  </si>
  <si>
    <t>998</t>
  </si>
  <si>
    <t>Přesun hmot</t>
  </si>
  <si>
    <t>23</t>
  </si>
  <si>
    <t>998011001</t>
  </si>
  <si>
    <t>Přesun hmot pro budovy zděné v do 6 m</t>
  </si>
  <si>
    <t>-308738567</t>
  </si>
  <si>
    <t>PSV</t>
  </si>
  <si>
    <t>Práce a dodávky PSV</t>
  </si>
  <si>
    <t>764</t>
  </si>
  <si>
    <t>Konstrukce klempířské</t>
  </si>
  <si>
    <t>24</t>
  </si>
  <si>
    <t>764001821</t>
  </si>
  <si>
    <t>Demontáž krytiny ze svitků nebo tabulí do suti</t>
  </si>
  <si>
    <t>-2118281265</t>
  </si>
  <si>
    <t>174,34*1,04 "(sklon střechy)"</t>
  </si>
  <si>
    <t>25</t>
  </si>
  <si>
    <t>764004821</t>
  </si>
  <si>
    <t>Demontáž nástřešního žlabu do suti</t>
  </si>
  <si>
    <t>-1087187835</t>
  </si>
  <si>
    <t>Řezy, Pohledy (abc, def, ghij, k)</t>
  </si>
  <si>
    <t>"dlouhá konzola" 5+21,58</t>
  </si>
  <si>
    <t>"krátká konzola" 6,15+5+12,06+11,05+4+4,45+3,66+23,26</t>
  </si>
  <si>
    <t>26</t>
  </si>
  <si>
    <t>764111431</t>
  </si>
  <si>
    <t>Krytina střechy rovné drážkováním z tabulí z Pz plechu sklonu do 30° tl.1mm,vč.atypického žlabu a lemování,spára krytina a plechu pod fasádou bude zaletována</t>
  </si>
  <si>
    <t>997829645</t>
  </si>
  <si>
    <t>Půdorys střechy,pohledy detail</t>
  </si>
  <si>
    <t>"markýza 1+markýza2"(130+65)*1,1</t>
  </si>
  <si>
    <t>27</t>
  </si>
  <si>
    <t>764111491</t>
  </si>
  <si>
    <t>Příplatek k cenám krytiny z Pz plechu za těsnění drážek sklonu do 10°</t>
  </si>
  <si>
    <t>-579379281</t>
  </si>
  <si>
    <t>214,5</t>
  </si>
  <si>
    <t>28</t>
  </si>
  <si>
    <t>764511403R</t>
  </si>
  <si>
    <t>Žlab podokapní půlkruhový z Pz plechu pr.120mm atypický vytvarovaný (spojený s krytinou),vč.hrdel a napojení na stávající skrytý svod</t>
  </si>
  <si>
    <t>866533578</t>
  </si>
  <si>
    <t>Pohled detail</t>
  </si>
  <si>
    <t>(60+37)*1,1</t>
  </si>
  <si>
    <t>29</t>
  </si>
  <si>
    <t>764991R</t>
  </si>
  <si>
    <t>Napojení vyústění nových odvodňovacích žlabů do stávajícícch svislých svodů</t>
  </si>
  <si>
    <t>kpl</t>
  </si>
  <si>
    <t>750253461</t>
  </si>
  <si>
    <t>TZ,Půdorys střechy</t>
  </si>
  <si>
    <t>30</t>
  </si>
  <si>
    <t>998764101</t>
  </si>
  <si>
    <t>Přesun hmot tonážní pro konstrukce klempířské v objektech v do 6 m</t>
  </si>
  <si>
    <t>174202389</t>
  </si>
  <si>
    <t>767</t>
  </si>
  <si>
    <t>Konstrukce zámečnické</t>
  </si>
  <si>
    <t>31</t>
  </si>
  <si>
    <t>767581801R</t>
  </si>
  <si>
    <t>Demontáž podhledových desek a lemování podhledu</t>
  </si>
  <si>
    <t>744629504</t>
  </si>
  <si>
    <t>"dlouhá konzola" (0,848+1,148+0,524)*(5+21,58)</t>
  </si>
  <si>
    <t>"krátká konzola" (0,996+0,524)*(6,15+5+12,06+11,05+5+4,45+3,66+23,26)</t>
  </si>
  <si>
    <t>32</t>
  </si>
  <si>
    <t>767995114</t>
  </si>
  <si>
    <t>Montáž atypických zámečnických konstrukcí hmotnosti do 50 kg - nosná konstrukce krytiny z ocelových pásků</t>
  </si>
  <si>
    <t>kg</t>
  </si>
  <si>
    <t>994989217</t>
  </si>
  <si>
    <t>"60x5mm"(75+39)*2,36</t>
  </si>
  <si>
    <t>"70x5+30x5mm"(129+60)*(2,75+1,18)</t>
  </si>
  <si>
    <t>33</t>
  </si>
  <si>
    <t>M</t>
  </si>
  <si>
    <t>130102400</t>
  </si>
  <si>
    <t>tyč ocelová plochá, v jakosti 11 375, 60 x 5  mm</t>
  </si>
  <si>
    <t>-1200464033</t>
  </si>
  <si>
    <t>P</t>
  </si>
  <si>
    <t>Poznámka k položce:
Hmotnost: 2,59 kg/m</t>
  </si>
  <si>
    <t>"60x5mm"(75+39)*1,1*2,36*0,001</t>
  </si>
  <si>
    <t>34</t>
  </si>
  <si>
    <t>130102560</t>
  </si>
  <si>
    <t>tyč ocelová plochá, v jakosti 11 375, 70 x 5  mm</t>
  </si>
  <si>
    <t>1543800559</t>
  </si>
  <si>
    <t>Poznámka k položce:
Hmotnost: 2,9 kg/m</t>
  </si>
  <si>
    <t>(129+60)*1,1*2,75*0,001</t>
  </si>
  <si>
    <t>35</t>
  </si>
  <si>
    <t>130101800</t>
  </si>
  <si>
    <t>tyč ocelová plochá, v jakosti 11 375, 30 x 5  mm</t>
  </si>
  <si>
    <t>1126616022</t>
  </si>
  <si>
    <t>Poznámka k položce:
Hmotnost: 1,21 kg/m</t>
  </si>
  <si>
    <t>(129+60)*1,1*1,18*0,001</t>
  </si>
  <si>
    <t>36</t>
  </si>
  <si>
    <t>767996701R</t>
  </si>
  <si>
    <t>Odříznutí střešní krytiny na horním zakončení pod fasádou</t>
  </si>
  <si>
    <t>-417771926</t>
  </si>
  <si>
    <t>96,21</t>
  </si>
  <si>
    <t>37</t>
  </si>
  <si>
    <t>7679991R</t>
  </si>
  <si>
    <t>D+M ocelové nosné konstrukce markýzy poškozené a statikem určené k výměně,vč.nového nátěru</t>
  </si>
  <si>
    <t>3443407</t>
  </si>
  <si>
    <t>38</t>
  </si>
  <si>
    <t>998767101</t>
  </si>
  <si>
    <t>Přesun hmot tonážní pro zámečnické konstrukce v objektech v do 6 m</t>
  </si>
  <si>
    <t>1983098174</t>
  </si>
  <si>
    <t>783</t>
  </si>
  <si>
    <t>Dokončovací práce - nátěry</t>
  </si>
  <si>
    <t>39</t>
  </si>
  <si>
    <t>783301303</t>
  </si>
  <si>
    <t>Bezoplachové odrezivění zámečnických konstrukcí</t>
  </si>
  <si>
    <t>-79791290</t>
  </si>
  <si>
    <t>197,1</t>
  </si>
  <si>
    <t>40</t>
  </si>
  <si>
    <t>783301313</t>
  </si>
  <si>
    <t>Odmaštění zámečnických konstrukcí ředidlovým odmašťovačem</t>
  </si>
  <si>
    <t>-786520454</t>
  </si>
  <si>
    <t>Půdorys,Řezy - detail, Statický posudek,Technická zpráva</t>
  </si>
  <si>
    <t>(28*1,6+27*2,6+65*1,6)*0,9</t>
  </si>
  <si>
    <t>41</t>
  </si>
  <si>
    <t>783301401</t>
  </si>
  <si>
    <t>Ometení zámečnických konstrukcí</t>
  </si>
  <si>
    <t>855171333</t>
  </si>
  <si>
    <t>42</t>
  </si>
  <si>
    <t>783314101</t>
  </si>
  <si>
    <t>Základní jednonásobný syntetický nátěr zámečnických konstrukcí</t>
  </si>
  <si>
    <t>1507413436</t>
  </si>
  <si>
    <t>43</t>
  </si>
  <si>
    <t>783314201</t>
  </si>
  <si>
    <t>Základní antikorozní jednonásobný syntetický standardní nátěr zámečnických konstrukcí</t>
  </si>
  <si>
    <t>-1107788618</t>
  </si>
  <si>
    <t>44</t>
  </si>
  <si>
    <t>783315101</t>
  </si>
  <si>
    <t>Mezinátěr jednonásobný syntetický standardní zámečnických konstrukcí</t>
  </si>
  <si>
    <t>-1442427523</t>
  </si>
  <si>
    <t>45</t>
  </si>
  <si>
    <t>783317101</t>
  </si>
  <si>
    <t>Krycí jednonásobný syntetický standardní nátěr zámečnických konstrukcí</t>
  </si>
  <si>
    <t>589368984</t>
  </si>
  <si>
    <t>46</t>
  </si>
  <si>
    <t>783401311</t>
  </si>
  <si>
    <t>Odmaštění klempířských konstrukcí vodou ředitelným odmašťovačem před provedením nátěru</t>
  </si>
  <si>
    <t>1148545998</t>
  </si>
  <si>
    <t>Technická zpráva,Půdosyr střechy,Řezy</t>
  </si>
  <si>
    <t>(8,6*2,2+14,1*2,2+22,1*3,3+46,9*2,2)*1,1</t>
  </si>
  <si>
    <t>47</t>
  </si>
  <si>
    <t>783414201</t>
  </si>
  <si>
    <t>Základní antikorozní jednonásobný syntetický nátěr klempířských konstrukcí</t>
  </si>
  <si>
    <t>-914892726</t>
  </si>
  <si>
    <t>248,655</t>
  </si>
  <si>
    <t>48</t>
  </si>
  <si>
    <t>783415101</t>
  </si>
  <si>
    <t>Mezinátěr syntetický jednonásobný mezinátěr klempířských konstrukcí</t>
  </si>
  <si>
    <t>-1950444386</t>
  </si>
  <si>
    <t>49</t>
  </si>
  <si>
    <t>783417101</t>
  </si>
  <si>
    <t>Krycí jednonásobný syntetický nátěr klempířských konstrukcí - barva světle šedá</t>
  </si>
  <si>
    <t>-266548310</t>
  </si>
  <si>
    <t>787</t>
  </si>
  <si>
    <t>Dokončovací práce - zasklívání</t>
  </si>
  <si>
    <t>50</t>
  </si>
  <si>
    <t>787327121</t>
  </si>
  <si>
    <t>Zasklívání střech PC profilem hladkým do PC profilu s krycí a přítlačnou lištou tl 4 mm</t>
  </si>
  <si>
    <t>-284870834</t>
  </si>
  <si>
    <t>174,34</t>
  </si>
  <si>
    <t>51</t>
  </si>
  <si>
    <t>998787101</t>
  </si>
  <si>
    <t>Přesun hmot tonážní pro zasklívání v objektech v do 6 m</t>
  </si>
  <si>
    <t>965097036</t>
  </si>
  <si>
    <t>3 - Elektroinstalace</t>
  </si>
  <si>
    <t xml:space="preserve">    740 - Elektromontáže - zkoušky a revize</t>
  </si>
  <si>
    <t>740</t>
  </si>
  <si>
    <t>Elektromontáže - zkoušky a revize</t>
  </si>
  <si>
    <t>740991R</t>
  </si>
  <si>
    <t>Elektroinstalace dle přiloženého položkového rozpočtu</t>
  </si>
  <si>
    <t>-90675440</t>
  </si>
  <si>
    <t>4 -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</si>
  <si>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</si>
  <si>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</si>
  <si>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</si>
  <si>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</si>
  <si>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</si>
  <si>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</si>
  <si>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</si>
  <si>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</si>
  <si>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</si>
  <si>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</si>
  <si>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</si>
  <si>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753900519</t>
  </si>
  <si>
    <t>VRN3</t>
  </si>
  <si>
    <t>Zařízení staveniště</t>
  </si>
  <si>
    <t>032103000</t>
  </si>
  <si>
    <t>Náklady na stavební buňky</t>
  </si>
  <si>
    <t>-1344220455</t>
  </si>
  <si>
    <t>032203000</t>
  </si>
  <si>
    <t>Pronájem ploch staveniště</t>
  </si>
  <si>
    <t>4631210</t>
  </si>
  <si>
    <t>032903000</t>
  </si>
  <si>
    <t>Náklady na provoz a údržbu vybavení staveniště</t>
  </si>
  <si>
    <t>1292080696</t>
  </si>
  <si>
    <t>034103000</t>
  </si>
  <si>
    <t>Energie pro zařízení staveniště</t>
  </si>
  <si>
    <t>-1611488997</t>
  </si>
  <si>
    <t>034303000</t>
  </si>
  <si>
    <t xml:space="preserve">Opatření na ochranu sousedních objektů se staveništěm </t>
  </si>
  <si>
    <t>1799778242</t>
  </si>
  <si>
    <t>039103000</t>
  </si>
  <si>
    <t>Rozebrání, bourání a odvoz zařízení staveniště</t>
  </si>
  <si>
    <t>-860285445</t>
  </si>
  <si>
    <t>VRN4</t>
  </si>
  <si>
    <t>Inženýrská činnost</t>
  </si>
  <si>
    <t>045203000</t>
  </si>
  <si>
    <t>Kompletační činnost</t>
  </si>
  <si>
    <t>589524758</t>
  </si>
  <si>
    <t>045203001</t>
  </si>
  <si>
    <t>Provedení vzorků povrchů k posouzení investorem</t>
  </si>
  <si>
    <t>1929834316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</si>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</sst>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5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Border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3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4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4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3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5" fillId="0" borderId="34" xfId="0" applyFont="1" applyBorder="1" applyAlignment="1" applyProtection="1">
      <alignment horizontal="left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6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89" t="s">
        <v>16</v>
      </c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0"/>
      <c r="AK5" s="390"/>
      <c r="AL5" s="390"/>
      <c r="AM5" s="390"/>
      <c r="AN5" s="390"/>
      <c r="AO5" s="390"/>
      <c r="AP5" s="29"/>
      <c r="AQ5" s="31"/>
      <c r="BE5" s="387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91" t="s">
        <v>19</v>
      </c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  <c r="Z6" s="390"/>
      <c r="AA6" s="390"/>
      <c r="AB6" s="390"/>
      <c r="AC6" s="390"/>
      <c r="AD6" s="390"/>
      <c r="AE6" s="390"/>
      <c r="AF6" s="390"/>
      <c r="AG6" s="390"/>
      <c r="AH6" s="390"/>
      <c r="AI6" s="390"/>
      <c r="AJ6" s="390"/>
      <c r="AK6" s="390"/>
      <c r="AL6" s="390"/>
      <c r="AM6" s="390"/>
      <c r="AN6" s="390"/>
      <c r="AO6" s="390"/>
      <c r="AP6" s="29"/>
      <c r="AQ6" s="31"/>
      <c r="BE6" s="388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88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88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88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88"/>
      <c r="BS10" s="24" t="s">
        <v>8</v>
      </c>
    </row>
    <row r="11" spans="1:74" ht="18.45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88"/>
      <c r="BS11" s="24" t="s">
        <v>8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88"/>
      <c r="BS12" s="24" t="s">
        <v>8</v>
      </c>
    </row>
    <row r="13" spans="1:74" ht="14.4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88"/>
      <c r="BS13" s="24" t="s">
        <v>8</v>
      </c>
    </row>
    <row r="14" spans="1:74" ht="13.2">
      <c r="B14" s="28"/>
      <c r="C14" s="29"/>
      <c r="D14" s="29"/>
      <c r="E14" s="392" t="s">
        <v>32</v>
      </c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393"/>
      <c r="Z14" s="393"/>
      <c r="AA14" s="393"/>
      <c r="AB14" s="393"/>
      <c r="AC14" s="393"/>
      <c r="AD14" s="393"/>
      <c r="AE14" s="393"/>
      <c r="AF14" s="393"/>
      <c r="AG14" s="393"/>
      <c r="AH14" s="393"/>
      <c r="AI14" s="393"/>
      <c r="AJ14" s="393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88"/>
      <c r="BS14" s="24" t="s">
        <v>8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88"/>
      <c r="BS15" s="24" t="s">
        <v>6</v>
      </c>
    </row>
    <row r="16" spans="1:74" ht="14.4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88"/>
      <c r="BS16" s="24" t="s">
        <v>6</v>
      </c>
    </row>
    <row r="17" spans="2:71" ht="18.45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88"/>
      <c r="BS17" s="24" t="s">
        <v>35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88"/>
      <c r="BS18" s="24" t="s">
        <v>8</v>
      </c>
    </row>
    <row r="19" spans="2:71" ht="14.4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88"/>
      <c r="BS19" s="24" t="s">
        <v>8</v>
      </c>
    </row>
    <row r="20" spans="2:71" ht="22.5" customHeight="1">
      <c r="B20" s="28"/>
      <c r="C20" s="29"/>
      <c r="D20" s="29"/>
      <c r="E20" s="394" t="s">
        <v>21</v>
      </c>
      <c r="F20" s="394"/>
      <c r="G20" s="394"/>
      <c r="H20" s="394"/>
      <c r="I20" s="394"/>
      <c r="J20" s="394"/>
      <c r="K20" s="394"/>
      <c r="L20" s="394"/>
      <c r="M20" s="394"/>
      <c r="N20" s="394"/>
      <c r="O20" s="394"/>
      <c r="P20" s="394"/>
      <c r="Q20" s="394"/>
      <c r="R20" s="394"/>
      <c r="S20" s="394"/>
      <c r="T20" s="394"/>
      <c r="U20" s="394"/>
      <c r="V20" s="394"/>
      <c r="W20" s="394"/>
      <c r="X20" s="394"/>
      <c r="Y20" s="394"/>
      <c r="Z20" s="394"/>
      <c r="AA20" s="394"/>
      <c r="AB20" s="394"/>
      <c r="AC20" s="394"/>
      <c r="AD20" s="394"/>
      <c r="AE20" s="394"/>
      <c r="AF20" s="394"/>
      <c r="AG20" s="394"/>
      <c r="AH20" s="394"/>
      <c r="AI20" s="394"/>
      <c r="AJ20" s="394"/>
      <c r="AK20" s="394"/>
      <c r="AL20" s="394"/>
      <c r="AM20" s="394"/>
      <c r="AN20" s="394"/>
      <c r="AO20" s="29"/>
      <c r="AP20" s="29"/>
      <c r="AQ20" s="31"/>
      <c r="BE20" s="388"/>
      <c r="BS20" s="24" t="s">
        <v>35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88"/>
    </row>
    <row r="22" spans="2:71" ht="6.9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88"/>
    </row>
    <row r="23" spans="2:71" s="1" customFormat="1" ht="25.95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95">
        <f>ROUND(AG51,2)</f>
        <v>0</v>
      </c>
      <c r="AL23" s="396"/>
      <c r="AM23" s="396"/>
      <c r="AN23" s="396"/>
      <c r="AO23" s="396"/>
      <c r="AP23" s="42"/>
      <c r="AQ23" s="45"/>
      <c r="BE23" s="388"/>
    </row>
    <row r="24" spans="2:71" s="1" customFormat="1" ht="6.9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88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97" t="s">
        <v>38</v>
      </c>
      <c r="M25" s="397"/>
      <c r="N25" s="397"/>
      <c r="O25" s="397"/>
      <c r="P25" s="42"/>
      <c r="Q25" s="42"/>
      <c r="R25" s="42"/>
      <c r="S25" s="42"/>
      <c r="T25" s="42"/>
      <c r="U25" s="42"/>
      <c r="V25" s="42"/>
      <c r="W25" s="397" t="s">
        <v>39</v>
      </c>
      <c r="X25" s="397"/>
      <c r="Y25" s="397"/>
      <c r="Z25" s="397"/>
      <c r="AA25" s="397"/>
      <c r="AB25" s="397"/>
      <c r="AC25" s="397"/>
      <c r="AD25" s="397"/>
      <c r="AE25" s="397"/>
      <c r="AF25" s="42"/>
      <c r="AG25" s="42"/>
      <c r="AH25" s="42"/>
      <c r="AI25" s="42"/>
      <c r="AJ25" s="42"/>
      <c r="AK25" s="397" t="s">
        <v>40</v>
      </c>
      <c r="AL25" s="397"/>
      <c r="AM25" s="397"/>
      <c r="AN25" s="397"/>
      <c r="AO25" s="397"/>
      <c r="AP25" s="42"/>
      <c r="AQ25" s="45"/>
      <c r="BE25" s="388"/>
    </row>
    <row r="26" spans="2:71" s="2" customFormat="1" ht="14.4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74">
        <v>0.21</v>
      </c>
      <c r="M26" s="373"/>
      <c r="N26" s="373"/>
      <c r="O26" s="373"/>
      <c r="P26" s="48"/>
      <c r="Q26" s="48"/>
      <c r="R26" s="48"/>
      <c r="S26" s="48"/>
      <c r="T26" s="48"/>
      <c r="U26" s="48"/>
      <c r="V26" s="48"/>
      <c r="W26" s="372">
        <f>ROUND(AZ51,2)</f>
        <v>0</v>
      </c>
      <c r="X26" s="373"/>
      <c r="Y26" s="373"/>
      <c r="Z26" s="373"/>
      <c r="AA26" s="373"/>
      <c r="AB26" s="373"/>
      <c r="AC26" s="373"/>
      <c r="AD26" s="373"/>
      <c r="AE26" s="373"/>
      <c r="AF26" s="48"/>
      <c r="AG26" s="48"/>
      <c r="AH26" s="48"/>
      <c r="AI26" s="48"/>
      <c r="AJ26" s="48"/>
      <c r="AK26" s="372">
        <f>ROUND(AV51,2)</f>
        <v>0</v>
      </c>
      <c r="AL26" s="373"/>
      <c r="AM26" s="373"/>
      <c r="AN26" s="373"/>
      <c r="AO26" s="373"/>
      <c r="AP26" s="48"/>
      <c r="AQ26" s="50"/>
      <c r="BE26" s="388"/>
    </row>
    <row r="27" spans="2:71" s="2" customFormat="1" ht="14.4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74">
        <v>0.15</v>
      </c>
      <c r="M27" s="373"/>
      <c r="N27" s="373"/>
      <c r="O27" s="373"/>
      <c r="P27" s="48"/>
      <c r="Q27" s="48"/>
      <c r="R27" s="48"/>
      <c r="S27" s="48"/>
      <c r="T27" s="48"/>
      <c r="U27" s="48"/>
      <c r="V27" s="48"/>
      <c r="W27" s="372">
        <f>ROUND(BA51,2)</f>
        <v>0</v>
      </c>
      <c r="X27" s="373"/>
      <c r="Y27" s="373"/>
      <c r="Z27" s="373"/>
      <c r="AA27" s="373"/>
      <c r="AB27" s="373"/>
      <c r="AC27" s="373"/>
      <c r="AD27" s="373"/>
      <c r="AE27" s="373"/>
      <c r="AF27" s="48"/>
      <c r="AG27" s="48"/>
      <c r="AH27" s="48"/>
      <c r="AI27" s="48"/>
      <c r="AJ27" s="48"/>
      <c r="AK27" s="372">
        <f>ROUND(AW51,2)</f>
        <v>0</v>
      </c>
      <c r="AL27" s="373"/>
      <c r="AM27" s="373"/>
      <c r="AN27" s="373"/>
      <c r="AO27" s="373"/>
      <c r="AP27" s="48"/>
      <c r="AQ27" s="50"/>
      <c r="BE27" s="388"/>
    </row>
    <row r="28" spans="2:71" s="2" customFormat="1" ht="14.4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74">
        <v>0.21</v>
      </c>
      <c r="M28" s="373"/>
      <c r="N28" s="373"/>
      <c r="O28" s="373"/>
      <c r="P28" s="48"/>
      <c r="Q28" s="48"/>
      <c r="R28" s="48"/>
      <c r="S28" s="48"/>
      <c r="T28" s="48"/>
      <c r="U28" s="48"/>
      <c r="V28" s="48"/>
      <c r="W28" s="372">
        <f>ROUND(BB51,2)</f>
        <v>0</v>
      </c>
      <c r="X28" s="373"/>
      <c r="Y28" s="373"/>
      <c r="Z28" s="373"/>
      <c r="AA28" s="373"/>
      <c r="AB28" s="373"/>
      <c r="AC28" s="373"/>
      <c r="AD28" s="373"/>
      <c r="AE28" s="373"/>
      <c r="AF28" s="48"/>
      <c r="AG28" s="48"/>
      <c r="AH28" s="48"/>
      <c r="AI28" s="48"/>
      <c r="AJ28" s="48"/>
      <c r="AK28" s="372">
        <v>0</v>
      </c>
      <c r="AL28" s="373"/>
      <c r="AM28" s="373"/>
      <c r="AN28" s="373"/>
      <c r="AO28" s="373"/>
      <c r="AP28" s="48"/>
      <c r="AQ28" s="50"/>
      <c r="BE28" s="388"/>
    </row>
    <row r="29" spans="2:71" s="2" customFormat="1" ht="14.4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74">
        <v>0.15</v>
      </c>
      <c r="M29" s="373"/>
      <c r="N29" s="373"/>
      <c r="O29" s="373"/>
      <c r="P29" s="48"/>
      <c r="Q29" s="48"/>
      <c r="R29" s="48"/>
      <c r="S29" s="48"/>
      <c r="T29" s="48"/>
      <c r="U29" s="48"/>
      <c r="V29" s="48"/>
      <c r="W29" s="372">
        <f>ROUND(BC51,2)</f>
        <v>0</v>
      </c>
      <c r="X29" s="373"/>
      <c r="Y29" s="373"/>
      <c r="Z29" s="373"/>
      <c r="AA29" s="373"/>
      <c r="AB29" s="373"/>
      <c r="AC29" s="373"/>
      <c r="AD29" s="373"/>
      <c r="AE29" s="373"/>
      <c r="AF29" s="48"/>
      <c r="AG29" s="48"/>
      <c r="AH29" s="48"/>
      <c r="AI29" s="48"/>
      <c r="AJ29" s="48"/>
      <c r="AK29" s="372">
        <v>0</v>
      </c>
      <c r="AL29" s="373"/>
      <c r="AM29" s="373"/>
      <c r="AN29" s="373"/>
      <c r="AO29" s="373"/>
      <c r="AP29" s="48"/>
      <c r="AQ29" s="50"/>
      <c r="BE29" s="388"/>
    </row>
    <row r="30" spans="2:71" s="2" customFormat="1" ht="14.4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74">
        <v>0</v>
      </c>
      <c r="M30" s="373"/>
      <c r="N30" s="373"/>
      <c r="O30" s="373"/>
      <c r="P30" s="48"/>
      <c r="Q30" s="48"/>
      <c r="R30" s="48"/>
      <c r="S30" s="48"/>
      <c r="T30" s="48"/>
      <c r="U30" s="48"/>
      <c r="V30" s="48"/>
      <c r="W30" s="372">
        <f>ROUND(BD51,2)</f>
        <v>0</v>
      </c>
      <c r="X30" s="373"/>
      <c r="Y30" s="373"/>
      <c r="Z30" s="373"/>
      <c r="AA30" s="373"/>
      <c r="AB30" s="373"/>
      <c r="AC30" s="373"/>
      <c r="AD30" s="373"/>
      <c r="AE30" s="373"/>
      <c r="AF30" s="48"/>
      <c r="AG30" s="48"/>
      <c r="AH30" s="48"/>
      <c r="AI30" s="48"/>
      <c r="AJ30" s="48"/>
      <c r="AK30" s="372">
        <v>0</v>
      </c>
      <c r="AL30" s="373"/>
      <c r="AM30" s="373"/>
      <c r="AN30" s="373"/>
      <c r="AO30" s="373"/>
      <c r="AP30" s="48"/>
      <c r="AQ30" s="50"/>
      <c r="BE30" s="388"/>
    </row>
    <row r="31" spans="2:71" s="1" customFormat="1" ht="6.9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88"/>
    </row>
    <row r="32" spans="2:71" s="1" customFormat="1" ht="25.95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83" t="s">
        <v>49</v>
      </c>
      <c r="Y32" s="384"/>
      <c r="Z32" s="384"/>
      <c r="AA32" s="384"/>
      <c r="AB32" s="384"/>
      <c r="AC32" s="53"/>
      <c r="AD32" s="53"/>
      <c r="AE32" s="53"/>
      <c r="AF32" s="53"/>
      <c r="AG32" s="53"/>
      <c r="AH32" s="53"/>
      <c r="AI32" s="53"/>
      <c r="AJ32" s="53"/>
      <c r="AK32" s="385">
        <f>SUM(AK23:AK30)</f>
        <v>0</v>
      </c>
      <c r="AL32" s="384"/>
      <c r="AM32" s="384"/>
      <c r="AN32" s="384"/>
      <c r="AO32" s="386"/>
      <c r="AP32" s="51"/>
      <c r="AQ32" s="55"/>
      <c r="BE32" s="388"/>
    </row>
    <row r="33" spans="2:56" s="1" customFormat="1" ht="6.9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53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2" t="str">
        <f>K6</f>
        <v>Oprava markýzy - Chrudim, Čs.partyzánů 8</v>
      </c>
      <c r="M42" s="363"/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3"/>
      <c r="AG42" s="363"/>
      <c r="AH42" s="363"/>
      <c r="AI42" s="363"/>
      <c r="AJ42" s="363"/>
      <c r="AK42" s="363"/>
      <c r="AL42" s="363"/>
      <c r="AM42" s="363"/>
      <c r="AN42" s="363"/>
      <c r="AO42" s="363"/>
      <c r="AP42" s="70"/>
      <c r="AQ42" s="70"/>
      <c r="AR42" s="71"/>
    </row>
    <row r="43" spans="2:56" s="1" customFormat="1" ht="6.9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4" t="str">
        <f>IF(AN8= "","",AN8)</f>
        <v>18. 7. 2017</v>
      </c>
      <c r="AN44" s="364"/>
      <c r="AO44" s="63"/>
      <c r="AP44" s="63"/>
      <c r="AQ44" s="63"/>
      <c r="AR44" s="61"/>
    </row>
    <row r="45" spans="2:56" s="1" customFormat="1" ht="6.9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MěÚ Chrudim,odbor investic,Resselovo nám.77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5" t="str">
        <f>IF(E17="","",E17)</f>
        <v>CODE s.r.o. Pardubice</v>
      </c>
      <c r="AN46" s="365"/>
      <c r="AO46" s="365"/>
      <c r="AP46" s="365"/>
      <c r="AQ46" s="63"/>
      <c r="AR46" s="61"/>
      <c r="AS46" s="366" t="s">
        <v>51</v>
      </c>
      <c r="AT46" s="36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8"/>
      <c r="AT47" s="36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0"/>
      <c r="AT48" s="37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9" t="s">
        <v>52</v>
      </c>
      <c r="D49" s="380"/>
      <c r="E49" s="380"/>
      <c r="F49" s="380"/>
      <c r="G49" s="380"/>
      <c r="H49" s="79"/>
      <c r="I49" s="381" t="s">
        <v>53</v>
      </c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2" t="s">
        <v>54</v>
      </c>
      <c r="AH49" s="380"/>
      <c r="AI49" s="380"/>
      <c r="AJ49" s="380"/>
      <c r="AK49" s="380"/>
      <c r="AL49" s="380"/>
      <c r="AM49" s="380"/>
      <c r="AN49" s="381" t="s">
        <v>55</v>
      </c>
      <c r="AO49" s="380"/>
      <c r="AP49" s="380"/>
      <c r="AQ49" s="80" t="s">
        <v>56</v>
      </c>
      <c r="AR49" s="61"/>
      <c r="AS49" s="81" t="s">
        <v>57</v>
      </c>
      <c r="AT49" s="82" t="s">
        <v>58</v>
      </c>
      <c r="AU49" s="82" t="s">
        <v>59</v>
      </c>
      <c r="AV49" s="82" t="s">
        <v>60</v>
      </c>
      <c r="AW49" s="82" t="s">
        <v>61</v>
      </c>
      <c r="AX49" s="82" t="s">
        <v>62</v>
      </c>
      <c r="AY49" s="82" t="s">
        <v>63</v>
      </c>
      <c r="AZ49" s="82" t="s">
        <v>64</v>
      </c>
      <c r="BA49" s="82" t="s">
        <v>65</v>
      </c>
      <c r="BB49" s="82" t="s">
        <v>66</v>
      </c>
      <c r="BC49" s="82" t="s">
        <v>67</v>
      </c>
      <c r="BD49" s="83" t="s">
        <v>68</v>
      </c>
    </row>
    <row r="50" spans="1:91" s="1" customFormat="1" ht="10.9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69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56">
        <f>ROUND(AG52+AG54+AG55,2)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9" t="s">
        <v>21</v>
      </c>
      <c r="AR51" s="71"/>
      <c r="AS51" s="90">
        <f>ROUND(AS52+AS54+AS55,2)</f>
        <v>0</v>
      </c>
      <c r="AT51" s="91">
        <f>ROUND(SUM(AV51:AW51),2)</f>
        <v>0</v>
      </c>
      <c r="AU51" s="92">
        <f>ROUND(AU52+AU54+AU55,5)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ROUND(AZ52+AZ54+AZ55,2)</f>
        <v>0</v>
      </c>
      <c r="BA51" s="91">
        <f>ROUND(BA52+BA54+BA55,2)</f>
        <v>0</v>
      </c>
      <c r="BB51" s="91">
        <f>ROUND(BB52+BB54+BB55,2)</f>
        <v>0</v>
      </c>
      <c r="BC51" s="91">
        <f>ROUND(BC52+BC54+BC55,2)</f>
        <v>0</v>
      </c>
      <c r="BD51" s="93">
        <f>ROUND(BD52+BD54+BD55,2)</f>
        <v>0</v>
      </c>
      <c r="BS51" s="94" t="s">
        <v>70</v>
      </c>
      <c r="BT51" s="94" t="s">
        <v>71</v>
      </c>
      <c r="BU51" s="95" t="s">
        <v>72</v>
      </c>
      <c r="BV51" s="94" t="s">
        <v>73</v>
      </c>
      <c r="BW51" s="94" t="s">
        <v>7</v>
      </c>
      <c r="BX51" s="94" t="s">
        <v>74</v>
      </c>
      <c r="CL51" s="94" t="s">
        <v>21</v>
      </c>
    </row>
    <row r="52" spans="1:91" s="5" customFormat="1" ht="22.5" customHeight="1">
      <c r="B52" s="96"/>
      <c r="C52" s="97"/>
      <c r="D52" s="375" t="s">
        <v>75</v>
      </c>
      <c r="E52" s="375"/>
      <c r="F52" s="375"/>
      <c r="G52" s="375"/>
      <c r="H52" s="375"/>
      <c r="I52" s="98"/>
      <c r="J52" s="375" t="s">
        <v>76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61">
        <f>ROUND(AG53,2)</f>
        <v>0</v>
      </c>
      <c r="AH52" s="360"/>
      <c r="AI52" s="360"/>
      <c r="AJ52" s="360"/>
      <c r="AK52" s="360"/>
      <c r="AL52" s="360"/>
      <c r="AM52" s="360"/>
      <c r="AN52" s="359">
        <f>SUM(AG52,AT52)</f>
        <v>0</v>
      </c>
      <c r="AO52" s="360"/>
      <c r="AP52" s="360"/>
      <c r="AQ52" s="99" t="s">
        <v>77</v>
      </c>
      <c r="AR52" s="100"/>
      <c r="AS52" s="101">
        <f>ROUND(AS53,2)</f>
        <v>0</v>
      </c>
      <c r="AT52" s="102">
        <f>ROUND(SUM(AV52:AW52),2)</f>
        <v>0</v>
      </c>
      <c r="AU52" s="103">
        <f>ROUND(AU53,5)</f>
        <v>0</v>
      </c>
      <c r="AV52" s="102">
        <f>ROUND(AZ52*L26,2)</f>
        <v>0</v>
      </c>
      <c r="AW52" s="102">
        <f>ROUND(BA52*L27,2)</f>
        <v>0</v>
      </c>
      <c r="AX52" s="102">
        <f>ROUND(BB52*L26,2)</f>
        <v>0</v>
      </c>
      <c r="AY52" s="102">
        <f>ROUND(BC52*L27,2)</f>
        <v>0</v>
      </c>
      <c r="AZ52" s="102">
        <f>ROUND(AZ53,2)</f>
        <v>0</v>
      </c>
      <c r="BA52" s="102">
        <f>ROUND(BA53,2)</f>
        <v>0</v>
      </c>
      <c r="BB52" s="102">
        <f>ROUND(BB53,2)</f>
        <v>0</v>
      </c>
      <c r="BC52" s="102">
        <f>ROUND(BC53,2)</f>
        <v>0</v>
      </c>
      <c r="BD52" s="104">
        <f>ROUND(BD53,2)</f>
        <v>0</v>
      </c>
      <c r="BS52" s="105" t="s">
        <v>70</v>
      </c>
      <c r="BT52" s="105" t="s">
        <v>75</v>
      </c>
      <c r="BU52" s="105" t="s">
        <v>72</v>
      </c>
      <c r="BV52" s="105" t="s">
        <v>73</v>
      </c>
      <c r="BW52" s="105" t="s">
        <v>78</v>
      </c>
      <c r="BX52" s="105" t="s">
        <v>7</v>
      </c>
      <c r="CL52" s="105" t="s">
        <v>21</v>
      </c>
      <c r="CM52" s="105" t="s">
        <v>75</v>
      </c>
    </row>
    <row r="53" spans="1:91" s="6" customFormat="1" ht="22.5" customHeight="1">
      <c r="A53" s="106" t="s">
        <v>79</v>
      </c>
      <c r="B53" s="107"/>
      <c r="C53" s="108"/>
      <c r="D53" s="108"/>
      <c r="E53" s="378" t="s">
        <v>80</v>
      </c>
      <c r="F53" s="378"/>
      <c r="G53" s="378"/>
      <c r="H53" s="378"/>
      <c r="I53" s="378"/>
      <c r="J53" s="108"/>
      <c r="K53" s="378" t="s">
        <v>81</v>
      </c>
      <c r="L53" s="378"/>
      <c r="M53" s="378"/>
      <c r="N53" s="378"/>
      <c r="O53" s="378"/>
      <c r="P53" s="378"/>
      <c r="Q53" s="378"/>
      <c r="R53" s="378"/>
      <c r="S53" s="378"/>
      <c r="T53" s="378"/>
      <c r="U53" s="378"/>
      <c r="V53" s="378"/>
      <c r="W53" s="378"/>
      <c r="X53" s="378"/>
      <c r="Y53" s="378"/>
      <c r="Z53" s="378"/>
      <c r="AA53" s="378"/>
      <c r="AB53" s="378"/>
      <c r="AC53" s="378"/>
      <c r="AD53" s="378"/>
      <c r="AE53" s="378"/>
      <c r="AF53" s="378"/>
      <c r="AG53" s="376">
        <f>'a - Stavební část'!J29</f>
        <v>0</v>
      </c>
      <c r="AH53" s="377"/>
      <c r="AI53" s="377"/>
      <c r="AJ53" s="377"/>
      <c r="AK53" s="377"/>
      <c r="AL53" s="377"/>
      <c r="AM53" s="377"/>
      <c r="AN53" s="376">
        <f>SUM(AG53,AT53)</f>
        <v>0</v>
      </c>
      <c r="AO53" s="377"/>
      <c r="AP53" s="377"/>
      <c r="AQ53" s="109" t="s">
        <v>82</v>
      </c>
      <c r="AR53" s="110"/>
      <c r="AS53" s="111">
        <v>0</v>
      </c>
      <c r="AT53" s="112">
        <f>ROUND(SUM(AV53:AW53),2)</f>
        <v>0</v>
      </c>
      <c r="AU53" s="113">
        <f>'a - Stavební část'!P91</f>
        <v>0</v>
      </c>
      <c r="AV53" s="112">
        <f>'a - Stavební část'!J32</f>
        <v>0</v>
      </c>
      <c r="AW53" s="112">
        <f>'a - Stavební část'!J33</f>
        <v>0</v>
      </c>
      <c r="AX53" s="112">
        <f>'a - Stavební část'!J34</f>
        <v>0</v>
      </c>
      <c r="AY53" s="112">
        <f>'a - Stavební část'!J35</f>
        <v>0</v>
      </c>
      <c r="AZ53" s="112">
        <f>'a - Stavební část'!F32</f>
        <v>0</v>
      </c>
      <c r="BA53" s="112">
        <f>'a - Stavební část'!F33</f>
        <v>0</v>
      </c>
      <c r="BB53" s="112">
        <f>'a - Stavební část'!F34</f>
        <v>0</v>
      </c>
      <c r="BC53" s="112">
        <f>'a - Stavební část'!F35</f>
        <v>0</v>
      </c>
      <c r="BD53" s="114">
        <f>'a - Stavební část'!F36</f>
        <v>0</v>
      </c>
      <c r="BT53" s="115" t="s">
        <v>83</v>
      </c>
      <c r="BV53" s="115" t="s">
        <v>73</v>
      </c>
      <c r="BW53" s="115" t="s">
        <v>84</v>
      </c>
      <c r="BX53" s="115" t="s">
        <v>78</v>
      </c>
      <c r="CL53" s="115" t="s">
        <v>21</v>
      </c>
    </row>
    <row r="54" spans="1:91" s="5" customFormat="1" ht="22.5" customHeight="1">
      <c r="A54" s="106" t="s">
        <v>79</v>
      </c>
      <c r="B54" s="96"/>
      <c r="C54" s="97"/>
      <c r="D54" s="375" t="s">
        <v>85</v>
      </c>
      <c r="E54" s="375"/>
      <c r="F54" s="375"/>
      <c r="G54" s="375"/>
      <c r="H54" s="375"/>
      <c r="I54" s="98"/>
      <c r="J54" s="375" t="s">
        <v>86</v>
      </c>
      <c r="K54" s="375"/>
      <c r="L54" s="375"/>
      <c r="M54" s="375"/>
      <c r="N54" s="375"/>
      <c r="O54" s="375"/>
      <c r="P54" s="375"/>
      <c r="Q54" s="375"/>
      <c r="R54" s="375"/>
      <c r="S54" s="375"/>
      <c r="T54" s="375"/>
      <c r="U54" s="375"/>
      <c r="V54" s="375"/>
      <c r="W54" s="375"/>
      <c r="X54" s="375"/>
      <c r="Y54" s="375"/>
      <c r="Z54" s="375"/>
      <c r="AA54" s="375"/>
      <c r="AB54" s="375"/>
      <c r="AC54" s="375"/>
      <c r="AD54" s="375"/>
      <c r="AE54" s="375"/>
      <c r="AF54" s="375"/>
      <c r="AG54" s="359">
        <f>'3 - Elektroinstalace'!J27</f>
        <v>0</v>
      </c>
      <c r="AH54" s="360"/>
      <c r="AI54" s="360"/>
      <c r="AJ54" s="360"/>
      <c r="AK54" s="360"/>
      <c r="AL54" s="360"/>
      <c r="AM54" s="360"/>
      <c r="AN54" s="359">
        <f>SUM(AG54,AT54)</f>
        <v>0</v>
      </c>
      <c r="AO54" s="360"/>
      <c r="AP54" s="360"/>
      <c r="AQ54" s="99" t="s">
        <v>77</v>
      </c>
      <c r="AR54" s="100"/>
      <c r="AS54" s="101">
        <v>0</v>
      </c>
      <c r="AT54" s="102">
        <f>ROUND(SUM(AV54:AW54),2)</f>
        <v>0</v>
      </c>
      <c r="AU54" s="103">
        <f>'3 - Elektroinstalace'!P78</f>
        <v>0</v>
      </c>
      <c r="AV54" s="102">
        <f>'3 - Elektroinstalace'!J30</f>
        <v>0</v>
      </c>
      <c r="AW54" s="102">
        <f>'3 - Elektroinstalace'!J31</f>
        <v>0</v>
      </c>
      <c r="AX54" s="102">
        <f>'3 - Elektroinstalace'!J32</f>
        <v>0</v>
      </c>
      <c r="AY54" s="102">
        <f>'3 - Elektroinstalace'!J33</f>
        <v>0</v>
      </c>
      <c r="AZ54" s="102">
        <f>'3 - Elektroinstalace'!F30</f>
        <v>0</v>
      </c>
      <c r="BA54" s="102">
        <f>'3 - Elektroinstalace'!F31</f>
        <v>0</v>
      </c>
      <c r="BB54" s="102">
        <f>'3 - Elektroinstalace'!F32</f>
        <v>0</v>
      </c>
      <c r="BC54" s="102">
        <f>'3 - Elektroinstalace'!F33</f>
        <v>0</v>
      </c>
      <c r="BD54" s="104">
        <f>'3 - Elektroinstalace'!F34</f>
        <v>0</v>
      </c>
      <c r="BT54" s="105" t="s">
        <v>75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75</v>
      </c>
    </row>
    <row r="55" spans="1:91" s="5" customFormat="1" ht="22.5" customHeight="1">
      <c r="A55" s="106" t="s">
        <v>79</v>
      </c>
      <c r="B55" s="96"/>
      <c r="C55" s="97"/>
      <c r="D55" s="375" t="s">
        <v>88</v>
      </c>
      <c r="E55" s="375"/>
      <c r="F55" s="375"/>
      <c r="G55" s="375"/>
      <c r="H55" s="375"/>
      <c r="I55" s="98"/>
      <c r="J55" s="375" t="s">
        <v>89</v>
      </c>
      <c r="K55" s="375"/>
      <c r="L55" s="375"/>
      <c r="M55" s="375"/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375"/>
      <c r="AE55" s="375"/>
      <c r="AF55" s="375"/>
      <c r="AG55" s="359">
        <f>'4 - Vedlejší rozpočtové n...'!J27</f>
        <v>0</v>
      </c>
      <c r="AH55" s="360"/>
      <c r="AI55" s="360"/>
      <c r="AJ55" s="360"/>
      <c r="AK55" s="360"/>
      <c r="AL55" s="360"/>
      <c r="AM55" s="360"/>
      <c r="AN55" s="359">
        <f>SUM(AG55,AT55)</f>
        <v>0</v>
      </c>
      <c r="AO55" s="360"/>
      <c r="AP55" s="360"/>
      <c r="AQ55" s="99" t="s">
        <v>77</v>
      </c>
      <c r="AR55" s="100"/>
      <c r="AS55" s="116">
        <v>0</v>
      </c>
      <c r="AT55" s="117">
        <f>ROUND(SUM(AV55:AW55),2)</f>
        <v>0</v>
      </c>
      <c r="AU55" s="118">
        <f>'4 - Vedlejší rozpočtové n...'!P80</f>
        <v>0</v>
      </c>
      <c r="AV55" s="117">
        <f>'4 - Vedlejší rozpočtové n...'!J30</f>
        <v>0</v>
      </c>
      <c r="AW55" s="117">
        <f>'4 - Vedlejší rozpočtové n...'!J31</f>
        <v>0</v>
      </c>
      <c r="AX55" s="117">
        <f>'4 - Vedlejší rozpočtové n...'!J32</f>
        <v>0</v>
      </c>
      <c r="AY55" s="117">
        <f>'4 - Vedlejší rozpočtové n...'!J33</f>
        <v>0</v>
      </c>
      <c r="AZ55" s="117">
        <f>'4 - Vedlejší rozpočtové n...'!F30</f>
        <v>0</v>
      </c>
      <c r="BA55" s="117">
        <f>'4 - Vedlejší rozpočtové n...'!F31</f>
        <v>0</v>
      </c>
      <c r="BB55" s="117">
        <f>'4 - Vedlejší rozpočtové n...'!F32</f>
        <v>0</v>
      </c>
      <c r="BC55" s="117">
        <f>'4 - Vedlejší rozpočtové n...'!F33</f>
        <v>0</v>
      </c>
      <c r="BD55" s="119">
        <f>'4 - Vedlejší rozpočtové n...'!F34</f>
        <v>0</v>
      </c>
      <c r="BT55" s="105" t="s">
        <v>75</v>
      </c>
      <c r="BV55" s="105" t="s">
        <v>73</v>
      </c>
      <c r="BW55" s="105" t="s">
        <v>90</v>
      </c>
      <c r="BX55" s="105" t="s">
        <v>7</v>
      </c>
      <c r="CL55" s="105" t="s">
        <v>21</v>
      </c>
      <c r="CM55" s="105" t="s">
        <v>75</v>
      </c>
    </row>
    <row r="56" spans="1:91" s="1" customFormat="1" ht="30" customHeight="1">
      <c r="B56" s="41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1"/>
    </row>
    <row r="57" spans="1:91" s="1" customFormat="1" ht="6.9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61"/>
    </row>
  </sheetData>
  <sheetProtection algorithmName="SHA-512" hashValue="n3yN7cNnvfY4sCn2hpXKA+WJH72xuvtFKS7M3fXKF/9mRVWwTLVv7Km2+3t10HiQ1Lsd9wASp270iRetwvPBkQ==" saltValue="CVS69aE+pSF0JoITKuEZrQ==" spinCount="100000" sheet="1" objects="1" scenarios="1" formatCells="0" formatColumns="0" formatRows="0" sort="0" autoFilter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3" location="'a - Stavební část'!C2" display="/"/>
    <hyperlink ref="A54" location="'3 - Elektroinstalace'!C2" display="/"/>
    <hyperlink ref="A55" location="'4 - Vedlejší rozpočtové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29"/>
  <sheetViews>
    <sheetView showGridLines="0" workbookViewId="0">
      <pane ySplit="1" topLeftCell="A88" activePane="bottomLeft" state="frozen"/>
      <selection pane="bottomLeft" activeCell="I92" sqref="I9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91</v>
      </c>
      <c r="G1" s="398" t="s">
        <v>92</v>
      </c>
      <c r="H1" s="398"/>
      <c r="I1" s="124"/>
      <c r="J1" s="123" t="s">
        <v>93</v>
      </c>
      <c r="K1" s="122" t="s">
        <v>94</v>
      </c>
      <c r="L1" s="123" t="s">
        <v>95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4" t="s">
        <v>84</v>
      </c>
    </row>
    <row r="3" spans="1:70" ht="6.9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75</v>
      </c>
    </row>
    <row r="4" spans="1:70" ht="36.9" customHeight="1">
      <c r="B4" s="28"/>
      <c r="C4" s="29"/>
      <c r="D4" s="30" t="s">
        <v>96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9" t="str">
        <f>'Rekapitulace stavby'!K6</f>
        <v>Oprava markýzy - Chrudim, Čs.partyzánů 8</v>
      </c>
      <c r="F7" s="405"/>
      <c r="G7" s="405"/>
      <c r="H7" s="405"/>
      <c r="I7" s="126"/>
      <c r="J7" s="29"/>
      <c r="K7" s="31"/>
    </row>
    <row r="8" spans="1:70" ht="13.2">
      <c r="B8" s="28"/>
      <c r="C8" s="29"/>
      <c r="D8" s="37" t="s">
        <v>97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9" t="s">
        <v>98</v>
      </c>
      <c r="F9" s="400"/>
      <c r="G9" s="400"/>
      <c r="H9" s="400"/>
      <c r="I9" s="127"/>
      <c r="J9" s="42"/>
      <c r="K9" s="45"/>
    </row>
    <row r="10" spans="1:70" s="1" customFormat="1" ht="13.2">
      <c r="B10" s="41"/>
      <c r="C10" s="42"/>
      <c r="D10" s="37" t="s">
        <v>99</v>
      </c>
      <c r="E10" s="42"/>
      <c r="F10" s="42"/>
      <c r="G10" s="42"/>
      <c r="H10" s="42"/>
      <c r="I10" s="127"/>
      <c r="J10" s="42"/>
      <c r="K10" s="45"/>
    </row>
    <row r="11" spans="1:70" s="1" customFormat="1" ht="36.9" customHeight="1">
      <c r="B11" s="41"/>
      <c r="C11" s="42"/>
      <c r="D11" s="42"/>
      <c r="E11" s="401" t="s">
        <v>100</v>
      </c>
      <c r="F11" s="400"/>
      <c r="G11" s="400"/>
      <c r="H11" s="400"/>
      <c r="I11" s="127"/>
      <c r="J11" s="42"/>
      <c r="K11" s="45"/>
    </row>
    <row r="12" spans="1:70" s="1" customFormat="1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18. 7. 2017</v>
      </c>
      <c r="K14" s="45"/>
    </row>
    <row r="15" spans="1:70" s="1" customFormat="1" ht="10.95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">
        <v>21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28" t="s">
        <v>30</v>
      </c>
      <c r="J17" s="35" t="s">
        <v>21</v>
      </c>
      <c r="K17" s="45"/>
    </row>
    <row r="18" spans="2:11" s="1" customFormat="1" ht="6.9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" customHeight="1">
      <c r="B19" s="41"/>
      <c r="C19" s="42"/>
      <c r="D19" s="37" t="s">
        <v>31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" customHeight="1">
      <c r="B22" s="41"/>
      <c r="C22" s="42"/>
      <c r="D22" s="37" t="s">
        <v>33</v>
      </c>
      <c r="E22" s="42"/>
      <c r="F22" s="42"/>
      <c r="G22" s="42"/>
      <c r="H22" s="42"/>
      <c r="I22" s="128" t="s">
        <v>28</v>
      </c>
      <c r="J22" s="35" t="s">
        <v>21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28" t="s">
        <v>30</v>
      </c>
      <c r="J23" s="35" t="s">
        <v>21</v>
      </c>
      <c r="K23" s="45"/>
    </row>
    <row r="24" spans="2:11" s="1" customFormat="1" ht="6.9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" customHeight="1">
      <c r="B25" s="41"/>
      <c r="C25" s="42"/>
      <c r="D25" s="37" t="s">
        <v>36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94" t="s">
        <v>21</v>
      </c>
      <c r="F26" s="394"/>
      <c r="G26" s="394"/>
      <c r="H26" s="394"/>
      <c r="I26" s="132"/>
      <c r="J26" s="131"/>
      <c r="K26" s="133"/>
    </row>
    <row r="27" spans="2:11" s="1" customFormat="1" ht="6.9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37</v>
      </c>
      <c r="E29" s="42"/>
      <c r="F29" s="42"/>
      <c r="G29" s="42"/>
      <c r="H29" s="42"/>
      <c r="I29" s="127"/>
      <c r="J29" s="137">
        <f>ROUND(J91,2)</f>
        <v>0</v>
      </c>
      <c r="K29" s="45"/>
    </row>
    <row r="30" spans="2:11" s="1" customFormat="1" ht="6.9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" customHeight="1">
      <c r="B31" s="41"/>
      <c r="C31" s="42"/>
      <c r="D31" s="42"/>
      <c r="E31" s="42"/>
      <c r="F31" s="46" t="s">
        <v>39</v>
      </c>
      <c r="G31" s="42"/>
      <c r="H31" s="42"/>
      <c r="I31" s="138" t="s">
        <v>38</v>
      </c>
      <c r="J31" s="46" t="s">
        <v>40</v>
      </c>
      <c r="K31" s="45"/>
    </row>
    <row r="32" spans="2:11" s="1" customFormat="1" ht="14.4" customHeight="1">
      <c r="B32" s="41"/>
      <c r="C32" s="42"/>
      <c r="D32" s="49" t="s">
        <v>41</v>
      </c>
      <c r="E32" s="49" t="s">
        <v>42</v>
      </c>
      <c r="F32" s="139">
        <f>ROUND(SUM(BE91:BE228), 2)</f>
        <v>0</v>
      </c>
      <c r="G32" s="42"/>
      <c r="H32" s="42"/>
      <c r="I32" s="140">
        <v>0.21</v>
      </c>
      <c r="J32" s="139">
        <f>ROUND(ROUND((SUM(BE91:BE228)), 2)*I32, 2)</f>
        <v>0</v>
      </c>
      <c r="K32" s="45"/>
    </row>
    <row r="33" spans="2:11" s="1" customFormat="1" ht="14.4" customHeight="1">
      <c r="B33" s="41"/>
      <c r="C33" s="42"/>
      <c r="D33" s="42"/>
      <c r="E33" s="49" t="s">
        <v>43</v>
      </c>
      <c r="F33" s="139">
        <f>ROUND(SUM(BF91:BF228), 2)</f>
        <v>0</v>
      </c>
      <c r="G33" s="42"/>
      <c r="H33" s="42"/>
      <c r="I33" s="140">
        <v>0.15</v>
      </c>
      <c r="J33" s="139">
        <f>ROUND(ROUND((SUM(BF91:BF228)), 2)*I33, 2)</f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39">
        <f>ROUND(SUM(BG91:BG228),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" hidden="1" customHeight="1">
      <c r="B35" s="41"/>
      <c r="C35" s="42"/>
      <c r="D35" s="42"/>
      <c r="E35" s="49" t="s">
        <v>45</v>
      </c>
      <c r="F35" s="139">
        <f>ROUND(SUM(BH91:BH228),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" hidden="1" customHeight="1">
      <c r="B36" s="41"/>
      <c r="C36" s="42"/>
      <c r="D36" s="42"/>
      <c r="E36" s="49" t="s">
        <v>46</v>
      </c>
      <c r="F36" s="139">
        <f>ROUND(SUM(BI91:BI228),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47</v>
      </c>
      <c r="E38" s="79"/>
      <c r="F38" s="79"/>
      <c r="G38" s="143" t="s">
        <v>48</v>
      </c>
      <c r="H38" s="144" t="s">
        <v>49</v>
      </c>
      <c r="I38" s="145"/>
      <c r="J38" s="146">
        <f>SUM(J29:J36)</f>
        <v>0</v>
      </c>
      <c r="K38" s="147"/>
    </row>
    <row r="39" spans="2:11" s="1" customFormat="1" ht="14.4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" customHeight="1">
      <c r="B44" s="41"/>
      <c r="C44" s="30" t="s">
        <v>101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9" t="str">
        <f>E7</f>
        <v>Oprava markýzy - Chrudim, Čs.partyzánů 8</v>
      </c>
      <c r="F47" s="405"/>
      <c r="G47" s="405"/>
      <c r="H47" s="405"/>
      <c r="I47" s="127"/>
      <c r="J47" s="42"/>
      <c r="K47" s="45"/>
    </row>
    <row r="48" spans="2:11" ht="13.2">
      <c r="B48" s="28"/>
      <c r="C48" s="37" t="s">
        <v>97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9" t="s">
        <v>98</v>
      </c>
      <c r="F49" s="400"/>
      <c r="G49" s="400"/>
      <c r="H49" s="400"/>
      <c r="I49" s="127"/>
      <c r="J49" s="42"/>
      <c r="K49" s="45"/>
    </row>
    <row r="50" spans="2:47" s="1" customFormat="1" ht="14.4" customHeight="1">
      <c r="B50" s="41"/>
      <c r="C50" s="37" t="s">
        <v>99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401" t="str">
        <f>E11</f>
        <v>a - Stavební část</v>
      </c>
      <c r="F51" s="400"/>
      <c r="G51" s="400"/>
      <c r="H51" s="400"/>
      <c r="I51" s="127"/>
      <c r="J51" s="42"/>
      <c r="K51" s="45"/>
    </row>
    <row r="52" spans="2:47" s="1" customFormat="1" ht="6.9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18. 7. 2017</v>
      </c>
      <c r="K53" s="45"/>
    </row>
    <row r="54" spans="2:47" s="1" customFormat="1" ht="6.9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 ht="13.2">
      <c r="B55" s="41"/>
      <c r="C55" s="37" t="s">
        <v>27</v>
      </c>
      <c r="D55" s="42"/>
      <c r="E55" s="42"/>
      <c r="F55" s="35" t="str">
        <f>E17</f>
        <v>MěÚ Chrudim,odbor investic,Resselovo nám.77</v>
      </c>
      <c r="G55" s="42"/>
      <c r="H55" s="42"/>
      <c r="I55" s="128" t="s">
        <v>33</v>
      </c>
      <c r="J55" s="35" t="str">
        <f>E23</f>
        <v>CODE s.r.o. Pardubice</v>
      </c>
      <c r="K55" s="45"/>
    </row>
    <row r="56" spans="2:47" s="1" customFormat="1" ht="14.4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102</v>
      </c>
      <c r="D58" s="141"/>
      <c r="E58" s="141"/>
      <c r="F58" s="141"/>
      <c r="G58" s="141"/>
      <c r="H58" s="141"/>
      <c r="I58" s="154"/>
      <c r="J58" s="155" t="s">
        <v>103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104</v>
      </c>
      <c r="D60" s="42"/>
      <c r="E60" s="42"/>
      <c r="F60" s="42"/>
      <c r="G60" s="42"/>
      <c r="H60" s="42"/>
      <c r="I60" s="127"/>
      <c r="J60" s="137">
        <f>J91</f>
        <v>0</v>
      </c>
      <c r="K60" s="45"/>
      <c r="AU60" s="24" t="s">
        <v>105</v>
      </c>
    </row>
    <row r="61" spans="2:47" s="8" customFormat="1" ht="24.9" customHeight="1">
      <c r="B61" s="158"/>
      <c r="C61" s="159"/>
      <c r="D61" s="160" t="s">
        <v>106</v>
      </c>
      <c r="E61" s="161"/>
      <c r="F61" s="161"/>
      <c r="G61" s="161"/>
      <c r="H61" s="161"/>
      <c r="I61" s="162"/>
      <c r="J61" s="163">
        <f>J92</f>
        <v>0</v>
      </c>
      <c r="K61" s="164"/>
    </row>
    <row r="62" spans="2:47" s="9" customFormat="1" ht="19.95" customHeight="1">
      <c r="B62" s="165"/>
      <c r="C62" s="166"/>
      <c r="D62" s="167" t="s">
        <v>107</v>
      </c>
      <c r="E62" s="168"/>
      <c r="F62" s="168"/>
      <c r="G62" s="168"/>
      <c r="H62" s="168"/>
      <c r="I62" s="169"/>
      <c r="J62" s="170">
        <f>J104</f>
        <v>0</v>
      </c>
      <c r="K62" s="171"/>
    </row>
    <row r="63" spans="2:47" s="9" customFormat="1" ht="19.95" customHeight="1">
      <c r="B63" s="165"/>
      <c r="C63" s="166"/>
      <c r="D63" s="167" t="s">
        <v>108</v>
      </c>
      <c r="E63" s="168"/>
      <c r="F63" s="168"/>
      <c r="G63" s="168"/>
      <c r="H63" s="168"/>
      <c r="I63" s="169"/>
      <c r="J63" s="170">
        <f>J147</f>
        <v>0</v>
      </c>
      <c r="K63" s="171"/>
    </row>
    <row r="64" spans="2:47" s="9" customFormat="1" ht="19.95" customHeight="1">
      <c r="B64" s="165"/>
      <c r="C64" s="166"/>
      <c r="D64" s="167" t="s">
        <v>109</v>
      </c>
      <c r="E64" s="168"/>
      <c r="F64" s="168"/>
      <c r="G64" s="168"/>
      <c r="H64" s="168"/>
      <c r="I64" s="169"/>
      <c r="J64" s="170">
        <f>J152</f>
        <v>0</v>
      </c>
      <c r="K64" s="171"/>
    </row>
    <row r="65" spans="2:12" s="8" customFormat="1" ht="24.9" customHeight="1">
      <c r="B65" s="158"/>
      <c r="C65" s="159"/>
      <c r="D65" s="160" t="s">
        <v>110</v>
      </c>
      <c r="E65" s="161"/>
      <c r="F65" s="161"/>
      <c r="G65" s="161"/>
      <c r="H65" s="161"/>
      <c r="I65" s="162"/>
      <c r="J65" s="163">
        <f>J154</f>
        <v>0</v>
      </c>
      <c r="K65" s="164"/>
    </row>
    <row r="66" spans="2:12" s="9" customFormat="1" ht="19.95" customHeight="1">
      <c r="B66" s="165"/>
      <c r="C66" s="166"/>
      <c r="D66" s="167" t="s">
        <v>111</v>
      </c>
      <c r="E66" s="168"/>
      <c r="F66" s="168"/>
      <c r="G66" s="168"/>
      <c r="H66" s="168"/>
      <c r="I66" s="169"/>
      <c r="J66" s="170">
        <f>J155</f>
        <v>0</v>
      </c>
      <c r="K66" s="171"/>
    </row>
    <row r="67" spans="2:12" s="9" customFormat="1" ht="19.95" customHeight="1">
      <c r="B67" s="165"/>
      <c r="C67" s="166"/>
      <c r="D67" s="167" t="s">
        <v>112</v>
      </c>
      <c r="E67" s="168"/>
      <c r="F67" s="168"/>
      <c r="G67" s="168"/>
      <c r="H67" s="168"/>
      <c r="I67" s="169"/>
      <c r="J67" s="170">
        <f>J175</f>
        <v>0</v>
      </c>
      <c r="K67" s="171"/>
    </row>
    <row r="68" spans="2:12" s="9" customFormat="1" ht="19.95" customHeight="1">
      <c r="B68" s="165"/>
      <c r="C68" s="166"/>
      <c r="D68" s="167" t="s">
        <v>113</v>
      </c>
      <c r="E68" s="168"/>
      <c r="F68" s="168"/>
      <c r="G68" s="168"/>
      <c r="H68" s="168"/>
      <c r="I68" s="169"/>
      <c r="J68" s="170">
        <f>J200</f>
        <v>0</v>
      </c>
      <c r="K68" s="171"/>
    </row>
    <row r="69" spans="2:12" s="9" customFormat="1" ht="19.95" customHeight="1">
      <c r="B69" s="165"/>
      <c r="C69" s="166"/>
      <c r="D69" s="167" t="s">
        <v>114</v>
      </c>
      <c r="E69" s="168"/>
      <c r="F69" s="168"/>
      <c r="G69" s="168"/>
      <c r="H69" s="168"/>
      <c r="I69" s="169"/>
      <c r="J69" s="170">
        <f>J225</f>
        <v>0</v>
      </c>
      <c r="K69" s="171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27"/>
      <c r="J70" s="42"/>
      <c r="K70" s="45"/>
    </row>
    <row r="71" spans="2:12" s="1" customFormat="1" ht="6.9" customHeight="1">
      <c r="B71" s="56"/>
      <c r="C71" s="57"/>
      <c r="D71" s="57"/>
      <c r="E71" s="57"/>
      <c r="F71" s="57"/>
      <c r="G71" s="57"/>
      <c r="H71" s="57"/>
      <c r="I71" s="148"/>
      <c r="J71" s="57"/>
      <c r="K71" s="58"/>
    </row>
    <row r="75" spans="2:12" s="1" customFormat="1" ht="6.9" customHeight="1">
      <c r="B75" s="59"/>
      <c r="C75" s="60"/>
      <c r="D75" s="60"/>
      <c r="E75" s="60"/>
      <c r="F75" s="60"/>
      <c r="G75" s="60"/>
      <c r="H75" s="60"/>
      <c r="I75" s="151"/>
      <c r="J75" s="60"/>
      <c r="K75" s="60"/>
      <c r="L75" s="61"/>
    </row>
    <row r="76" spans="2:12" s="1" customFormat="1" ht="36.9" customHeight="1">
      <c r="B76" s="41"/>
      <c r="C76" s="62" t="s">
        <v>115</v>
      </c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6.9" customHeight="1">
      <c r="B77" s="41"/>
      <c r="C77" s="63"/>
      <c r="D77" s="63"/>
      <c r="E77" s="63"/>
      <c r="F77" s="63"/>
      <c r="G77" s="63"/>
      <c r="H77" s="63"/>
      <c r="I77" s="172"/>
      <c r="J77" s="63"/>
      <c r="K77" s="63"/>
      <c r="L77" s="61"/>
    </row>
    <row r="78" spans="2:12" s="1" customFormat="1" ht="14.4" customHeight="1">
      <c r="B78" s="41"/>
      <c r="C78" s="65" t="s">
        <v>18</v>
      </c>
      <c r="D78" s="63"/>
      <c r="E78" s="63"/>
      <c r="F78" s="63"/>
      <c r="G78" s="63"/>
      <c r="H78" s="63"/>
      <c r="I78" s="172"/>
      <c r="J78" s="63"/>
      <c r="K78" s="63"/>
      <c r="L78" s="61"/>
    </row>
    <row r="79" spans="2:12" s="1" customFormat="1" ht="22.5" customHeight="1">
      <c r="B79" s="41"/>
      <c r="C79" s="63"/>
      <c r="D79" s="63"/>
      <c r="E79" s="402" t="str">
        <f>E7</f>
        <v>Oprava markýzy - Chrudim, Čs.partyzánů 8</v>
      </c>
      <c r="F79" s="403"/>
      <c r="G79" s="403"/>
      <c r="H79" s="403"/>
      <c r="I79" s="172"/>
      <c r="J79" s="63"/>
      <c r="K79" s="63"/>
      <c r="L79" s="61"/>
    </row>
    <row r="80" spans="2:12" ht="13.2">
      <c r="B80" s="28"/>
      <c r="C80" s="65" t="s">
        <v>97</v>
      </c>
      <c r="D80" s="173"/>
      <c r="E80" s="173"/>
      <c r="F80" s="173"/>
      <c r="G80" s="173"/>
      <c r="H80" s="173"/>
      <c r="J80" s="173"/>
      <c r="K80" s="173"/>
      <c r="L80" s="174"/>
    </row>
    <row r="81" spans="2:65" s="1" customFormat="1" ht="22.5" customHeight="1">
      <c r="B81" s="41"/>
      <c r="C81" s="63"/>
      <c r="D81" s="63"/>
      <c r="E81" s="402" t="s">
        <v>98</v>
      </c>
      <c r="F81" s="404"/>
      <c r="G81" s="404"/>
      <c r="H81" s="404"/>
      <c r="I81" s="172"/>
      <c r="J81" s="63"/>
      <c r="K81" s="63"/>
      <c r="L81" s="61"/>
    </row>
    <row r="82" spans="2:65" s="1" customFormat="1" ht="14.4" customHeight="1">
      <c r="B82" s="41"/>
      <c r="C82" s="65" t="s">
        <v>99</v>
      </c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 ht="23.25" customHeight="1">
      <c r="B83" s="41"/>
      <c r="C83" s="63"/>
      <c r="D83" s="63"/>
      <c r="E83" s="362" t="str">
        <f>E11</f>
        <v>a - Stavební část</v>
      </c>
      <c r="F83" s="404"/>
      <c r="G83" s="404"/>
      <c r="H83" s="404"/>
      <c r="I83" s="172"/>
      <c r="J83" s="63"/>
      <c r="K83" s="63"/>
      <c r="L83" s="61"/>
    </row>
    <row r="84" spans="2:65" s="1" customFormat="1" ht="6.9" customHeight="1">
      <c r="B84" s="41"/>
      <c r="C84" s="63"/>
      <c r="D84" s="63"/>
      <c r="E84" s="63"/>
      <c r="F84" s="63"/>
      <c r="G84" s="63"/>
      <c r="H84" s="63"/>
      <c r="I84" s="172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75" t="str">
        <f>F14</f>
        <v xml:space="preserve"> </v>
      </c>
      <c r="G85" s="63"/>
      <c r="H85" s="63"/>
      <c r="I85" s="176" t="s">
        <v>25</v>
      </c>
      <c r="J85" s="73" t="str">
        <f>IF(J14="","",J14)</f>
        <v>18. 7. 2017</v>
      </c>
      <c r="K85" s="63"/>
      <c r="L85" s="61"/>
    </row>
    <row r="86" spans="2:65" s="1" customFormat="1" ht="6.9" customHeight="1">
      <c r="B86" s="41"/>
      <c r="C86" s="63"/>
      <c r="D86" s="63"/>
      <c r="E86" s="63"/>
      <c r="F86" s="63"/>
      <c r="G86" s="63"/>
      <c r="H86" s="63"/>
      <c r="I86" s="172"/>
      <c r="J86" s="63"/>
      <c r="K86" s="63"/>
      <c r="L86" s="61"/>
    </row>
    <row r="87" spans="2:65" s="1" customFormat="1" ht="13.2">
      <c r="B87" s="41"/>
      <c r="C87" s="65" t="s">
        <v>27</v>
      </c>
      <c r="D87" s="63"/>
      <c r="E87" s="63"/>
      <c r="F87" s="175" t="str">
        <f>E17</f>
        <v>MěÚ Chrudim,odbor investic,Resselovo nám.77</v>
      </c>
      <c r="G87" s="63"/>
      <c r="H87" s="63"/>
      <c r="I87" s="176" t="s">
        <v>33</v>
      </c>
      <c r="J87" s="175" t="str">
        <f>E23</f>
        <v>CODE s.r.o. Pardubice</v>
      </c>
      <c r="K87" s="63"/>
      <c r="L87" s="61"/>
    </row>
    <row r="88" spans="2:65" s="1" customFormat="1" ht="14.4" customHeight="1">
      <c r="B88" s="41"/>
      <c r="C88" s="65" t="s">
        <v>31</v>
      </c>
      <c r="D88" s="63"/>
      <c r="E88" s="63"/>
      <c r="F88" s="175" t="str">
        <f>IF(E20="","",E20)</f>
        <v/>
      </c>
      <c r="G88" s="63"/>
      <c r="H88" s="63"/>
      <c r="I88" s="172"/>
      <c r="J88" s="63"/>
      <c r="K88" s="63"/>
      <c r="L88" s="61"/>
    </row>
    <row r="89" spans="2:65" s="1" customFormat="1" ht="10.35" customHeight="1">
      <c r="B89" s="41"/>
      <c r="C89" s="63"/>
      <c r="D89" s="63"/>
      <c r="E89" s="63"/>
      <c r="F89" s="63"/>
      <c r="G89" s="63"/>
      <c r="H89" s="63"/>
      <c r="I89" s="172"/>
      <c r="J89" s="63"/>
      <c r="K89" s="63"/>
      <c r="L89" s="61"/>
    </row>
    <row r="90" spans="2:65" s="10" customFormat="1" ht="29.25" customHeight="1">
      <c r="B90" s="177"/>
      <c r="C90" s="178" t="s">
        <v>116</v>
      </c>
      <c r="D90" s="179" t="s">
        <v>56</v>
      </c>
      <c r="E90" s="179" t="s">
        <v>52</v>
      </c>
      <c r="F90" s="179" t="s">
        <v>117</v>
      </c>
      <c r="G90" s="179" t="s">
        <v>118</v>
      </c>
      <c r="H90" s="179" t="s">
        <v>119</v>
      </c>
      <c r="I90" s="180" t="s">
        <v>120</v>
      </c>
      <c r="J90" s="179" t="s">
        <v>103</v>
      </c>
      <c r="K90" s="181" t="s">
        <v>121</v>
      </c>
      <c r="L90" s="182"/>
      <c r="M90" s="81" t="s">
        <v>122</v>
      </c>
      <c r="N90" s="82" t="s">
        <v>41</v>
      </c>
      <c r="O90" s="82" t="s">
        <v>123</v>
      </c>
      <c r="P90" s="82" t="s">
        <v>124</v>
      </c>
      <c r="Q90" s="82" t="s">
        <v>125</v>
      </c>
      <c r="R90" s="82" t="s">
        <v>126</v>
      </c>
      <c r="S90" s="82" t="s">
        <v>127</v>
      </c>
      <c r="T90" s="83" t="s">
        <v>128</v>
      </c>
    </row>
    <row r="91" spans="2:65" s="1" customFormat="1" ht="29.25" customHeight="1">
      <c r="B91" s="41"/>
      <c r="C91" s="87" t="s">
        <v>104</v>
      </c>
      <c r="D91" s="63"/>
      <c r="E91" s="63"/>
      <c r="F91" s="63"/>
      <c r="G91" s="63"/>
      <c r="H91" s="63"/>
      <c r="I91" s="172"/>
      <c r="J91" s="183">
        <f>BK91</f>
        <v>0</v>
      </c>
      <c r="K91" s="63"/>
      <c r="L91" s="61"/>
      <c r="M91" s="84"/>
      <c r="N91" s="85"/>
      <c r="O91" s="85"/>
      <c r="P91" s="184">
        <f>P92+P154</f>
        <v>0</v>
      </c>
      <c r="Q91" s="85"/>
      <c r="R91" s="184">
        <f>R92+R154</f>
        <v>3.9526642399999998</v>
      </c>
      <c r="S91" s="85"/>
      <c r="T91" s="185">
        <f>T92+T154</f>
        <v>3.6506456599999999</v>
      </c>
      <c r="AT91" s="24" t="s">
        <v>70</v>
      </c>
      <c r="AU91" s="24" t="s">
        <v>105</v>
      </c>
      <c r="BK91" s="186">
        <f>BK92+BK154</f>
        <v>0</v>
      </c>
    </row>
    <row r="92" spans="2:65" s="11" customFormat="1" ht="37.35" customHeight="1">
      <c r="B92" s="187"/>
      <c r="C92" s="188"/>
      <c r="D92" s="189" t="s">
        <v>70</v>
      </c>
      <c r="E92" s="190" t="s">
        <v>129</v>
      </c>
      <c r="F92" s="190" t="s">
        <v>130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P93+SUM(P94:P104)+P147+P152</f>
        <v>0</v>
      </c>
      <c r="Q92" s="195"/>
      <c r="R92" s="196">
        <f>R93+SUM(R94:R104)+R147+R152</f>
        <v>0.62235653999999996</v>
      </c>
      <c r="S92" s="195"/>
      <c r="T92" s="197">
        <f>T93+SUM(T94:T104)+T147+T152</f>
        <v>1.02366</v>
      </c>
      <c r="AR92" s="198" t="s">
        <v>75</v>
      </c>
      <c r="AT92" s="199" t="s">
        <v>70</v>
      </c>
      <c r="AU92" s="199" t="s">
        <v>71</v>
      </c>
      <c r="AY92" s="198" t="s">
        <v>131</v>
      </c>
      <c r="BK92" s="200">
        <f>BK93+SUM(BK94:BK104)+BK147+BK152</f>
        <v>0</v>
      </c>
    </row>
    <row r="93" spans="2:65" s="1" customFormat="1" ht="31.5" customHeight="1">
      <c r="B93" s="41"/>
      <c r="C93" s="201" t="s">
        <v>75</v>
      </c>
      <c r="D93" s="201" t="s">
        <v>132</v>
      </c>
      <c r="E93" s="202" t="s">
        <v>133</v>
      </c>
      <c r="F93" s="203" t="s">
        <v>134</v>
      </c>
      <c r="G93" s="204" t="s">
        <v>135</v>
      </c>
      <c r="H93" s="205">
        <v>42.366</v>
      </c>
      <c r="I93" s="206"/>
      <c r="J93" s="207">
        <f>ROUND(I93*H93,2)</f>
        <v>0</v>
      </c>
      <c r="K93" s="203" t="s">
        <v>21</v>
      </c>
      <c r="L93" s="61"/>
      <c r="M93" s="208" t="s">
        <v>21</v>
      </c>
      <c r="N93" s="209" t="s">
        <v>43</v>
      </c>
      <c r="O93" s="42"/>
      <c r="P93" s="210">
        <f>O93*H93</f>
        <v>0</v>
      </c>
      <c r="Q93" s="210">
        <v>1.469E-2</v>
      </c>
      <c r="R93" s="210">
        <f>Q93*H93</f>
        <v>0.62235653999999996</v>
      </c>
      <c r="S93" s="210">
        <v>0</v>
      </c>
      <c r="T93" s="211">
        <f>S93*H93</f>
        <v>0</v>
      </c>
      <c r="AR93" s="24" t="s">
        <v>88</v>
      </c>
      <c r="AT93" s="24" t="s">
        <v>132</v>
      </c>
      <c r="AU93" s="24" t="s">
        <v>75</v>
      </c>
      <c r="AY93" s="24" t="s">
        <v>131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4" t="s">
        <v>83</v>
      </c>
      <c r="BK93" s="212">
        <f>ROUND(I93*H93,2)</f>
        <v>0</v>
      </c>
      <c r="BL93" s="24" t="s">
        <v>88</v>
      </c>
      <c r="BM93" s="24" t="s">
        <v>136</v>
      </c>
    </row>
    <row r="94" spans="2:65" s="12" customFormat="1">
      <c r="B94" s="213"/>
      <c r="C94" s="214"/>
      <c r="D94" s="215" t="s">
        <v>137</v>
      </c>
      <c r="E94" s="216" t="s">
        <v>21</v>
      </c>
      <c r="F94" s="217" t="s">
        <v>138</v>
      </c>
      <c r="G94" s="214"/>
      <c r="H94" s="218" t="s">
        <v>21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137</v>
      </c>
      <c r="AU94" s="224" t="s">
        <v>75</v>
      </c>
      <c r="AV94" s="12" t="s">
        <v>75</v>
      </c>
      <c r="AW94" s="12" t="s">
        <v>35</v>
      </c>
      <c r="AX94" s="12" t="s">
        <v>71</v>
      </c>
      <c r="AY94" s="224" t="s">
        <v>131</v>
      </c>
    </row>
    <row r="95" spans="2:65" s="13" customFormat="1">
      <c r="B95" s="225"/>
      <c r="C95" s="226"/>
      <c r="D95" s="215" t="s">
        <v>137</v>
      </c>
      <c r="E95" s="227" t="s">
        <v>21</v>
      </c>
      <c r="F95" s="228" t="s">
        <v>139</v>
      </c>
      <c r="G95" s="226"/>
      <c r="H95" s="229">
        <v>3.13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AT95" s="235" t="s">
        <v>137</v>
      </c>
      <c r="AU95" s="235" t="s">
        <v>75</v>
      </c>
      <c r="AV95" s="13" t="s">
        <v>83</v>
      </c>
      <c r="AW95" s="13" t="s">
        <v>35</v>
      </c>
      <c r="AX95" s="13" t="s">
        <v>71</v>
      </c>
      <c r="AY95" s="235" t="s">
        <v>131</v>
      </c>
    </row>
    <row r="96" spans="2:65" s="13" customFormat="1">
      <c r="B96" s="225"/>
      <c r="C96" s="226"/>
      <c r="D96" s="215" t="s">
        <v>137</v>
      </c>
      <c r="E96" s="227" t="s">
        <v>21</v>
      </c>
      <c r="F96" s="228" t="s">
        <v>140</v>
      </c>
      <c r="G96" s="226"/>
      <c r="H96" s="229">
        <v>0.48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137</v>
      </c>
      <c r="AU96" s="235" t="s">
        <v>75</v>
      </c>
      <c r="AV96" s="13" t="s">
        <v>83</v>
      </c>
      <c r="AW96" s="13" t="s">
        <v>35</v>
      </c>
      <c r="AX96" s="13" t="s">
        <v>71</v>
      </c>
      <c r="AY96" s="235" t="s">
        <v>131</v>
      </c>
    </row>
    <row r="97" spans="2:65" s="13" customFormat="1">
      <c r="B97" s="225"/>
      <c r="C97" s="226"/>
      <c r="D97" s="215" t="s">
        <v>137</v>
      </c>
      <c r="E97" s="227" t="s">
        <v>21</v>
      </c>
      <c r="F97" s="228" t="s">
        <v>141</v>
      </c>
      <c r="G97" s="226"/>
      <c r="H97" s="229">
        <v>6.03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137</v>
      </c>
      <c r="AU97" s="235" t="s">
        <v>75</v>
      </c>
      <c r="AV97" s="13" t="s">
        <v>83</v>
      </c>
      <c r="AW97" s="13" t="s">
        <v>35</v>
      </c>
      <c r="AX97" s="13" t="s">
        <v>71</v>
      </c>
      <c r="AY97" s="235" t="s">
        <v>131</v>
      </c>
    </row>
    <row r="98" spans="2:65" s="13" customFormat="1">
      <c r="B98" s="225"/>
      <c r="C98" s="226"/>
      <c r="D98" s="215" t="s">
        <v>137</v>
      </c>
      <c r="E98" s="227" t="s">
        <v>21</v>
      </c>
      <c r="F98" s="228" t="s">
        <v>142</v>
      </c>
      <c r="G98" s="226"/>
      <c r="H98" s="229">
        <v>10.79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AT98" s="235" t="s">
        <v>137</v>
      </c>
      <c r="AU98" s="235" t="s">
        <v>75</v>
      </c>
      <c r="AV98" s="13" t="s">
        <v>83</v>
      </c>
      <c r="AW98" s="13" t="s">
        <v>35</v>
      </c>
      <c r="AX98" s="13" t="s">
        <v>71</v>
      </c>
      <c r="AY98" s="235" t="s">
        <v>131</v>
      </c>
    </row>
    <row r="99" spans="2:65" s="13" customFormat="1">
      <c r="B99" s="225"/>
      <c r="C99" s="226"/>
      <c r="D99" s="215" t="s">
        <v>137</v>
      </c>
      <c r="E99" s="227" t="s">
        <v>21</v>
      </c>
      <c r="F99" s="228" t="s">
        <v>143</v>
      </c>
      <c r="G99" s="226"/>
      <c r="H99" s="229">
        <v>5.5250000000000004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137</v>
      </c>
      <c r="AU99" s="235" t="s">
        <v>75</v>
      </c>
      <c r="AV99" s="13" t="s">
        <v>83</v>
      </c>
      <c r="AW99" s="13" t="s">
        <v>35</v>
      </c>
      <c r="AX99" s="13" t="s">
        <v>71</v>
      </c>
      <c r="AY99" s="235" t="s">
        <v>131</v>
      </c>
    </row>
    <row r="100" spans="2:65" s="13" customFormat="1">
      <c r="B100" s="225"/>
      <c r="C100" s="226"/>
      <c r="D100" s="215" t="s">
        <v>137</v>
      </c>
      <c r="E100" s="227" t="s">
        <v>21</v>
      </c>
      <c r="F100" s="228" t="s">
        <v>144</v>
      </c>
      <c r="G100" s="226"/>
      <c r="H100" s="229">
        <v>0.72599999999999998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137</v>
      </c>
      <c r="AU100" s="235" t="s">
        <v>75</v>
      </c>
      <c r="AV100" s="13" t="s">
        <v>83</v>
      </c>
      <c r="AW100" s="13" t="s">
        <v>35</v>
      </c>
      <c r="AX100" s="13" t="s">
        <v>71</v>
      </c>
      <c r="AY100" s="235" t="s">
        <v>131</v>
      </c>
    </row>
    <row r="101" spans="2:65" s="13" customFormat="1">
      <c r="B101" s="225"/>
      <c r="C101" s="226"/>
      <c r="D101" s="215" t="s">
        <v>137</v>
      </c>
      <c r="E101" s="227" t="s">
        <v>21</v>
      </c>
      <c r="F101" s="228" t="s">
        <v>145</v>
      </c>
      <c r="G101" s="226"/>
      <c r="H101" s="229">
        <v>4.0549999999999997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137</v>
      </c>
      <c r="AU101" s="235" t="s">
        <v>75</v>
      </c>
      <c r="AV101" s="13" t="s">
        <v>83</v>
      </c>
      <c r="AW101" s="13" t="s">
        <v>35</v>
      </c>
      <c r="AX101" s="13" t="s">
        <v>71</v>
      </c>
      <c r="AY101" s="235" t="s">
        <v>131</v>
      </c>
    </row>
    <row r="102" spans="2:65" s="13" customFormat="1">
      <c r="B102" s="225"/>
      <c r="C102" s="226"/>
      <c r="D102" s="215" t="s">
        <v>137</v>
      </c>
      <c r="E102" s="227" t="s">
        <v>21</v>
      </c>
      <c r="F102" s="228" t="s">
        <v>146</v>
      </c>
      <c r="G102" s="226"/>
      <c r="H102" s="229">
        <v>11.63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137</v>
      </c>
      <c r="AU102" s="235" t="s">
        <v>75</v>
      </c>
      <c r="AV102" s="13" t="s">
        <v>83</v>
      </c>
      <c r="AW102" s="13" t="s">
        <v>35</v>
      </c>
      <c r="AX102" s="13" t="s">
        <v>71</v>
      </c>
      <c r="AY102" s="235" t="s">
        <v>131</v>
      </c>
    </row>
    <row r="103" spans="2:65" s="14" customFormat="1">
      <c r="B103" s="236"/>
      <c r="C103" s="237"/>
      <c r="D103" s="215" t="s">
        <v>137</v>
      </c>
      <c r="E103" s="238" t="s">
        <v>21</v>
      </c>
      <c r="F103" s="239" t="s">
        <v>147</v>
      </c>
      <c r="G103" s="237"/>
      <c r="H103" s="240">
        <v>42.366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AT103" s="246" t="s">
        <v>137</v>
      </c>
      <c r="AU103" s="246" t="s">
        <v>75</v>
      </c>
      <c r="AV103" s="14" t="s">
        <v>88</v>
      </c>
      <c r="AW103" s="14" t="s">
        <v>35</v>
      </c>
      <c r="AX103" s="14" t="s">
        <v>75</v>
      </c>
      <c r="AY103" s="246" t="s">
        <v>131</v>
      </c>
    </row>
    <row r="104" spans="2:65" s="11" customFormat="1" ht="29.85" customHeight="1">
      <c r="B104" s="187"/>
      <c r="C104" s="188"/>
      <c r="D104" s="189" t="s">
        <v>70</v>
      </c>
      <c r="E104" s="247" t="s">
        <v>148</v>
      </c>
      <c r="F104" s="247" t="s">
        <v>149</v>
      </c>
      <c r="G104" s="188"/>
      <c r="H104" s="188"/>
      <c r="I104" s="191"/>
      <c r="J104" s="248">
        <f>BK104</f>
        <v>0</v>
      </c>
      <c r="K104" s="188"/>
      <c r="L104" s="193"/>
      <c r="M104" s="194"/>
      <c r="N104" s="195"/>
      <c r="O104" s="195"/>
      <c r="P104" s="196">
        <f>SUM(P105:P146)</f>
        <v>0</v>
      </c>
      <c r="Q104" s="195"/>
      <c r="R104" s="196">
        <f>SUM(R105:R146)</f>
        <v>0</v>
      </c>
      <c r="S104" s="195"/>
      <c r="T104" s="197">
        <f>SUM(T105:T146)</f>
        <v>1.02366</v>
      </c>
      <c r="AR104" s="198" t="s">
        <v>75</v>
      </c>
      <c r="AT104" s="199" t="s">
        <v>70</v>
      </c>
      <c r="AU104" s="199" t="s">
        <v>75</v>
      </c>
      <c r="AY104" s="198" t="s">
        <v>131</v>
      </c>
      <c r="BK104" s="200">
        <f>SUM(BK105:BK146)</f>
        <v>0</v>
      </c>
    </row>
    <row r="105" spans="2:65" s="1" customFormat="1" ht="31.5" customHeight="1">
      <c r="B105" s="41"/>
      <c r="C105" s="201" t="s">
        <v>83</v>
      </c>
      <c r="D105" s="201" t="s">
        <v>132</v>
      </c>
      <c r="E105" s="202" t="s">
        <v>150</v>
      </c>
      <c r="F105" s="203" t="s">
        <v>151</v>
      </c>
      <c r="G105" s="204" t="s">
        <v>135</v>
      </c>
      <c r="H105" s="205">
        <v>226.77500000000001</v>
      </c>
      <c r="I105" s="206"/>
      <c r="J105" s="207">
        <f>ROUND(I105*H105,2)</f>
        <v>0</v>
      </c>
      <c r="K105" s="203" t="s">
        <v>152</v>
      </c>
      <c r="L105" s="61"/>
      <c r="M105" s="208" t="s">
        <v>21</v>
      </c>
      <c r="N105" s="209" t="s">
        <v>43</v>
      </c>
      <c r="O105" s="42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4" t="s">
        <v>88</v>
      </c>
      <c r="AT105" s="24" t="s">
        <v>132</v>
      </c>
      <c r="AU105" s="24" t="s">
        <v>83</v>
      </c>
      <c r="AY105" s="24" t="s">
        <v>131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4" t="s">
        <v>83</v>
      </c>
      <c r="BK105" s="212">
        <f>ROUND(I105*H105,2)</f>
        <v>0</v>
      </c>
      <c r="BL105" s="24" t="s">
        <v>88</v>
      </c>
      <c r="BM105" s="24" t="s">
        <v>153</v>
      </c>
    </row>
    <row r="106" spans="2:65" s="12" customFormat="1">
      <c r="B106" s="213"/>
      <c r="C106" s="214"/>
      <c r="D106" s="215" t="s">
        <v>137</v>
      </c>
      <c r="E106" s="216" t="s">
        <v>21</v>
      </c>
      <c r="F106" s="217" t="s">
        <v>154</v>
      </c>
      <c r="G106" s="214"/>
      <c r="H106" s="218" t="s">
        <v>21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137</v>
      </c>
      <c r="AU106" s="224" t="s">
        <v>83</v>
      </c>
      <c r="AV106" s="12" t="s">
        <v>75</v>
      </c>
      <c r="AW106" s="12" t="s">
        <v>35</v>
      </c>
      <c r="AX106" s="12" t="s">
        <v>71</v>
      </c>
      <c r="AY106" s="224" t="s">
        <v>131</v>
      </c>
    </row>
    <row r="107" spans="2:65" s="13" customFormat="1">
      <c r="B107" s="225"/>
      <c r="C107" s="226"/>
      <c r="D107" s="249" t="s">
        <v>137</v>
      </c>
      <c r="E107" s="250" t="s">
        <v>21</v>
      </c>
      <c r="F107" s="251" t="s">
        <v>155</v>
      </c>
      <c r="G107" s="226"/>
      <c r="H107" s="252">
        <v>226.77500000000001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137</v>
      </c>
      <c r="AU107" s="235" t="s">
        <v>83</v>
      </c>
      <c r="AV107" s="13" t="s">
        <v>83</v>
      </c>
      <c r="AW107" s="13" t="s">
        <v>35</v>
      </c>
      <c r="AX107" s="13" t="s">
        <v>75</v>
      </c>
      <c r="AY107" s="235" t="s">
        <v>131</v>
      </c>
    </row>
    <row r="108" spans="2:65" s="1" customFormat="1" ht="31.5" customHeight="1">
      <c r="B108" s="41"/>
      <c r="C108" s="201" t="s">
        <v>85</v>
      </c>
      <c r="D108" s="201" t="s">
        <v>132</v>
      </c>
      <c r="E108" s="202" t="s">
        <v>156</v>
      </c>
      <c r="F108" s="203" t="s">
        <v>157</v>
      </c>
      <c r="G108" s="204" t="s">
        <v>135</v>
      </c>
      <c r="H108" s="205">
        <v>6803.25</v>
      </c>
      <c r="I108" s="206"/>
      <c r="J108" s="207">
        <f>ROUND(I108*H108,2)</f>
        <v>0</v>
      </c>
      <c r="K108" s="203" t="s">
        <v>152</v>
      </c>
      <c r="L108" s="61"/>
      <c r="M108" s="208" t="s">
        <v>21</v>
      </c>
      <c r="N108" s="209" t="s">
        <v>43</v>
      </c>
      <c r="O108" s="42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24" t="s">
        <v>88</v>
      </c>
      <c r="AT108" s="24" t="s">
        <v>132</v>
      </c>
      <c r="AU108" s="24" t="s">
        <v>83</v>
      </c>
      <c r="AY108" s="24" t="s">
        <v>131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4" t="s">
        <v>83</v>
      </c>
      <c r="BK108" s="212">
        <f>ROUND(I108*H108,2)</f>
        <v>0</v>
      </c>
      <c r="BL108" s="24" t="s">
        <v>88</v>
      </c>
      <c r="BM108" s="24" t="s">
        <v>158</v>
      </c>
    </row>
    <row r="109" spans="2:65" s="13" customFormat="1">
      <c r="B109" s="225"/>
      <c r="C109" s="226"/>
      <c r="D109" s="249" t="s">
        <v>137</v>
      </c>
      <c r="E109" s="250" t="s">
        <v>21</v>
      </c>
      <c r="F109" s="251" t="s">
        <v>159</v>
      </c>
      <c r="G109" s="226"/>
      <c r="H109" s="252">
        <v>6803.25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AT109" s="235" t="s">
        <v>137</v>
      </c>
      <c r="AU109" s="235" t="s">
        <v>83</v>
      </c>
      <c r="AV109" s="13" t="s">
        <v>83</v>
      </c>
      <c r="AW109" s="13" t="s">
        <v>35</v>
      </c>
      <c r="AX109" s="13" t="s">
        <v>75</v>
      </c>
      <c r="AY109" s="235" t="s">
        <v>131</v>
      </c>
    </row>
    <row r="110" spans="2:65" s="1" customFormat="1" ht="31.5" customHeight="1">
      <c r="B110" s="41"/>
      <c r="C110" s="201" t="s">
        <v>88</v>
      </c>
      <c r="D110" s="201" t="s">
        <v>132</v>
      </c>
      <c r="E110" s="202" t="s">
        <v>160</v>
      </c>
      <c r="F110" s="203" t="s">
        <v>161</v>
      </c>
      <c r="G110" s="204" t="s">
        <v>135</v>
      </c>
      <c r="H110" s="205">
        <v>226.77500000000001</v>
      </c>
      <c r="I110" s="206"/>
      <c r="J110" s="207">
        <f>ROUND(I110*H110,2)</f>
        <v>0</v>
      </c>
      <c r="K110" s="203" t="s">
        <v>152</v>
      </c>
      <c r="L110" s="61"/>
      <c r="M110" s="208" t="s">
        <v>21</v>
      </c>
      <c r="N110" s="209" t="s">
        <v>43</v>
      </c>
      <c r="O110" s="42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4" t="s">
        <v>88</v>
      </c>
      <c r="AT110" s="24" t="s">
        <v>132</v>
      </c>
      <c r="AU110" s="24" t="s">
        <v>83</v>
      </c>
      <c r="AY110" s="24" t="s">
        <v>131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4" t="s">
        <v>83</v>
      </c>
      <c r="BK110" s="212">
        <f>ROUND(I110*H110,2)</f>
        <v>0</v>
      </c>
      <c r="BL110" s="24" t="s">
        <v>88</v>
      </c>
      <c r="BM110" s="24" t="s">
        <v>162</v>
      </c>
    </row>
    <row r="111" spans="2:65" s="13" customFormat="1">
      <c r="B111" s="225"/>
      <c r="C111" s="226"/>
      <c r="D111" s="249" t="s">
        <v>137</v>
      </c>
      <c r="E111" s="250" t="s">
        <v>21</v>
      </c>
      <c r="F111" s="251" t="s">
        <v>163</v>
      </c>
      <c r="G111" s="226"/>
      <c r="H111" s="252">
        <v>226.77500000000001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137</v>
      </c>
      <c r="AU111" s="235" t="s">
        <v>83</v>
      </c>
      <c r="AV111" s="13" t="s">
        <v>83</v>
      </c>
      <c r="AW111" s="13" t="s">
        <v>35</v>
      </c>
      <c r="AX111" s="13" t="s">
        <v>75</v>
      </c>
      <c r="AY111" s="235" t="s">
        <v>131</v>
      </c>
    </row>
    <row r="112" spans="2:65" s="1" customFormat="1" ht="22.5" customHeight="1">
      <c r="B112" s="41"/>
      <c r="C112" s="201" t="s">
        <v>164</v>
      </c>
      <c r="D112" s="201" t="s">
        <v>132</v>
      </c>
      <c r="E112" s="202" t="s">
        <v>165</v>
      </c>
      <c r="F112" s="203" t="s">
        <v>166</v>
      </c>
      <c r="G112" s="204" t="s">
        <v>135</v>
      </c>
      <c r="H112" s="205">
        <v>226.77500000000001</v>
      </c>
      <c r="I112" s="206"/>
      <c r="J112" s="207">
        <f>ROUND(I112*H112,2)</f>
        <v>0</v>
      </c>
      <c r="K112" s="203" t="s">
        <v>152</v>
      </c>
      <c r="L112" s="61"/>
      <c r="M112" s="208" t="s">
        <v>21</v>
      </c>
      <c r="N112" s="209" t="s">
        <v>43</v>
      </c>
      <c r="O112" s="42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24" t="s">
        <v>88</v>
      </c>
      <c r="AT112" s="24" t="s">
        <v>132</v>
      </c>
      <c r="AU112" s="24" t="s">
        <v>83</v>
      </c>
      <c r="AY112" s="24" t="s">
        <v>131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4" t="s">
        <v>83</v>
      </c>
      <c r="BK112" s="212">
        <f>ROUND(I112*H112,2)</f>
        <v>0</v>
      </c>
      <c r="BL112" s="24" t="s">
        <v>88</v>
      </c>
      <c r="BM112" s="24" t="s">
        <v>167</v>
      </c>
    </row>
    <row r="113" spans="2:65" s="13" customFormat="1">
      <c r="B113" s="225"/>
      <c r="C113" s="226"/>
      <c r="D113" s="249" t="s">
        <v>137</v>
      </c>
      <c r="E113" s="250" t="s">
        <v>21</v>
      </c>
      <c r="F113" s="251" t="s">
        <v>163</v>
      </c>
      <c r="G113" s="226"/>
      <c r="H113" s="252">
        <v>226.77500000000001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137</v>
      </c>
      <c r="AU113" s="235" t="s">
        <v>83</v>
      </c>
      <c r="AV113" s="13" t="s">
        <v>83</v>
      </c>
      <c r="AW113" s="13" t="s">
        <v>35</v>
      </c>
      <c r="AX113" s="13" t="s">
        <v>75</v>
      </c>
      <c r="AY113" s="235" t="s">
        <v>131</v>
      </c>
    </row>
    <row r="114" spans="2:65" s="1" customFormat="1" ht="22.5" customHeight="1">
      <c r="B114" s="41"/>
      <c r="C114" s="201" t="s">
        <v>168</v>
      </c>
      <c r="D114" s="201" t="s">
        <v>132</v>
      </c>
      <c r="E114" s="202" t="s">
        <v>169</v>
      </c>
      <c r="F114" s="203" t="s">
        <v>170</v>
      </c>
      <c r="G114" s="204" t="s">
        <v>135</v>
      </c>
      <c r="H114" s="205">
        <v>6803.25</v>
      </c>
      <c r="I114" s="206"/>
      <c r="J114" s="207">
        <f>ROUND(I114*H114,2)</f>
        <v>0</v>
      </c>
      <c r="K114" s="203" t="s">
        <v>152</v>
      </c>
      <c r="L114" s="61"/>
      <c r="M114" s="208" t="s">
        <v>21</v>
      </c>
      <c r="N114" s="209" t="s">
        <v>43</v>
      </c>
      <c r="O114" s="42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24" t="s">
        <v>88</v>
      </c>
      <c r="AT114" s="24" t="s">
        <v>132</v>
      </c>
      <c r="AU114" s="24" t="s">
        <v>83</v>
      </c>
      <c r="AY114" s="24" t="s">
        <v>131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4" t="s">
        <v>83</v>
      </c>
      <c r="BK114" s="212">
        <f>ROUND(I114*H114,2)</f>
        <v>0</v>
      </c>
      <c r="BL114" s="24" t="s">
        <v>88</v>
      </c>
      <c r="BM114" s="24" t="s">
        <v>171</v>
      </c>
    </row>
    <row r="115" spans="2:65" s="13" customFormat="1">
      <c r="B115" s="225"/>
      <c r="C115" s="226"/>
      <c r="D115" s="249" t="s">
        <v>137</v>
      </c>
      <c r="E115" s="250" t="s">
        <v>21</v>
      </c>
      <c r="F115" s="251" t="s">
        <v>159</v>
      </c>
      <c r="G115" s="226"/>
      <c r="H115" s="252">
        <v>6803.25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AT115" s="235" t="s">
        <v>137</v>
      </c>
      <c r="AU115" s="235" t="s">
        <v>83</v>
      </c>
      <c r="AV115" s="13" t="s">
        <v>83</v>
      </c>
      <c r="AW115" s="13" t="s">
        <v>35</v>
      </c>
      <c r="AX115" s="13" t="s">
        <v>75</v>
      </c>
      <c r="AY115" s="235" t="s">
        <v>131</v>
      </c>
    </row>
    <row r="116" spans="2:65" s="1" customFormat="1" ht="22.5" customHeight="1">
      <c r="B116" s="41"/>
      <c r="C116" s="201" t="s">
        <v>172</v>
      </c>
      <c r="D116" s="201" t="s">
        <v>132</v>
      </c>
      <c r="E116" s="202" t="s">
        <v>173</v>
      </c>
      <c r="F116" s="203" t="s">
        <v>174</v>
      </c>
      <c r="G116" s="204" t="s">
        <v>135</v>
      </c>
      <c r="H116" s="205">
        <v>226.77500000000001</v>
      </c>
      <c r="I116" s="206"/>
      <c r="J116" s="207">
        <f>ROUND(I116*H116,2)</f>
        <v>0</v>
      </c>
      <c r="K116" s="203" t="s">
        <v>152</v>
      </c>
      <c r="L116" s="61"/>
      <c r="M116" s="208" t="s">
        <v>21</v>
      </c>
      <c r="N116" s="209" t="s">
        <v>43</v>
      </c>
      <c r="O116" s="42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4" t="s">
        <v>88</v>
      </c>
      <c r="AT116" s="24" t="s">
        <v>132</v>
      </c>
      <c r="AU116" s="24" t="s">
        <v>83</v>
      </c>
      <c r="AY116" s="24" t="s">
        <v>131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4" t="s">
        <v>83</v>
      </c>
      <c r="BK116" s="212">
        <f>ROUND(I116*H116,2)</f>
        <v>0</v>
      </c>
      <c r="BL116" s="24" t="s">
        <v>88</v>
      </c>
      <c r="BM116" s="24" t="s">
        <v>175</v>
      </c>
    </row>
    <row r="117" spans="2:65" s="13" customFormat="1">
      <c r="B117" s="225"/>
      <c r="C117" s="226"/>
      <c r="D117" s="249" t="s">
        <v>137</v>
      </c>
      <c r="E117" s="250" t="s">
        <v>21</v>
      </c>
      <c r="F117" s="251" t="s">
        <v>163</v>
      </c>
      <c r="G117" s="226"/>
      <c r="H117" s="252">
        <v>226.77500000000001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137</v>
      </c>
      <c r="AU117" s="235" t="s">
        <v>83</v>
      </c>
      <c r="AV117" s="13" t="s">
        <v>83</v>
      </c>
      <c r="AW117" s="13" t="s">
        <v>35</v>
      </c>
      <c r="AX117" s="13" t="s">
        <v>75</v>
      </c>
      <c r="AY117" s="235" t="s">
        <v>131</v>
      </c>
    </row>
    <row r="118" spans="2:65" s="1" customFormat="1" ht="22.5" customHeight="1">
      <c r="B118" s="41"/>
      <c r="C118" s="201" t="s">
        <v>176</v>
      </c>
      <c r="D118" s="201" t="s">
        <v>132</v>
      </c>
      <c r="E118" s="202" t="s">
        <v>177</v>
      </c>
      <c r="F118" s="203" t="s">
        <v>178</v>
      </c>
      <c r="G118" s="204" t="s">
        <v>179</v>
      </c>
      <c r="H118" s="205">
        <v>12.5</v>
      </c>
      <c r="I118" s="206"/>
      <c r="J118" s="207">
        <f>ROUND(I118*H118,2)</f>
        <v>0</v>
      </c>
      <c r="K118" s="203" t="s">
        <v>152</v>
      </c>
      <c r="L118" s="61"/>
      <c r="M118" s="208" t="s">
        <v>21</v>
      </c>
      <c r="N118" s="209" t="s">
        <v>43</v>
      </c>
      <c r="O118" s="42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24" t="s">
        <v>88</v>
      </c>
      <c r="AT118" s="24" t="s">
        <v>132</v>
      </c>
      <c r="AU118" s="24" t="s">
        <v>83</v>
      </c>
      <c r="AY118" s="24" t="s">
        <v>131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4" t="s">
        <v>83</v>
      </c>
      <c r="BK118" s="212">
        <f>ROUND(I118*H118,2)</f>
        <v>0</v>
      </c>
      <c r="BL118" s="24" t="s">
        <v>88</v>
      </c>
      <c r="BM118" s="24" t="s">
        <v>180</v>
      </c>
    </row>
    <row r="119" spans="2:65" s="12" customFormat="1">
      <c r="B119" s="213"/>
      <c r="C119" s="214"/>
      <c r="D119" s="215" t="s">
        <v>137</v>
      </c>
      <c r="E119" s="216" t="s">
        <v>21</v>
      </c>
      <c r="F119" s="217" t="s">
        <v>181</v>
      </c>
      <c r="G119" s="214"/>
      <c r="H119" s="218" t="s">
        <v>21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137</v>
      </c>
      <c r="AU119" s="224" t="s">
        <v>83</v>
      </c>
      <c r="AV119" s="12" t="s">
        <v>75</v>
      </c>
      <c r="AW119" s="12" t="s">
        <v>35</v>
      </c>
      <c r="AX119" s="12" t="s">
        <v>71</v>
      </c>
      <c r="AY119" s="224" t="s">
        <v>131</v>
      </c>
    </row>
    <row r="120" spans="2:65" s="13" customFormat="1">
      <c r="B120" s="225"/>
      <c r="C120" s="226"/>
      <c r="D120" s="249" t="s">
        <v>137</v>
      </c>
      <c r="E120" s="250" t="s">
        <v>21</v>
      </c>
      <c r="F120" s="251" t="s">
        <v>182</v>
      </c>
      <c r="G120" s="226"/>
      <c r="H120" s="252">
        <v>12.5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AT120" s="235" t="s">
        <v>137</v>
      </c>
      <c r="AU120" s="235" t="s">
        <v>83</v>
      </c>
      <c r="AV120" s="13" t="s">
        <v>83</v>
      </c>
      <c r="AW120" s="13" t="s">
        <v>35</v>
      </c>
      <c r="AX120" s="13" t="s">
        <v>75</v>
      </c>
      <c r="AY120" s="235" t="s">
        <v>131</v>
      </c>
    </row>
    <row r="121" spans="2:65" s="1" customFormat="1" ht="22.5" customHeight="1">
      <c r="B121" s="41"/>
      <c r="C121" s="201" t="s">
        <v>148</v>
      </c>
      <c r="D121" s="201" t="s">
        <v>132</v>
      </c>
      <c r="E121" s="202" t="s">
        <v>183</v>
      </c>
      <c r="F121" s="203" t="s">
        <v>184</v>
      </c>
      <c r="G121" s="204" t="s">
        <v>179</v>
      </c>
      <c r="H121" s="205">
        <v>375</v>
      </c>
      <c r="I121" s="206"/>
      <c r="J121" s="207">
        <f>ROUND(I121*H121,2)</f>
        <v>0</v>
      </c>
      <c r="K121" s="203" t="s">
        <v>152</v>
      </c>
      <c r="L121" s="61"/>
      <c r="M121" s="208" t="s">
        <v>21</v>
      </c>
      <c r="N121" s="209" t="s">
        <v>43</v>
      </c>
      <c r="O121" s="42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4" t="s">
        <v>88</v>
      </c>
      <c r="AT121" s="24" t="s">
        <v>132</v>
      </c>
      <c r="AU121" s="24" t="s">
        <v>83</v>
      </c>
      <c r="AY121" s="24" t="s">
        <v>131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4" t="s">
        <v>83</v>
      </c>
      <c r="BK121" s="212">
        <f>ROUND(I121*H121,2)</f>
        <v>0</v>
      </c>
      <c r="BL121" s="24" t="s">
        <v>88</v>
      </c>
      <c r="BM121" s="24" t="s">
        <v>185</v>
      </c>
    </row>
    <row r="122" spans="2:65" s="13" customFormat="1">
      <c r="B122" s="225"/>
      <c r="C122" s="226"/>
      <c r="D122" s="249" t="s">
        <v>137</v>
      </c>
      <c r="E122" s="250" t="s">
        <v>21</v>
      </c>
      <c r="F122" s="251" t="s">
        <v>186</v>
      </c>
      <c r="G122" s="226"/>
      <c r="H122" s="252">
        <v>375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137</v>
      </c>
      <c r="AU122" s="235" t="s">
        <v>83</v>
      </c>
      <c r="AV122" s="13" t="s">
        <v>83</v>
      </c>
      <c r="AW122" s="13" t="s">
        <v>35</v>
      </c>
      <c r="AX122" s="13" t="s">
        <v>75</v>
      </c>
      <c r="AY122" s="235" t="s">
        <v>131</v>
      </c>
    </row>
    <row r="123" spans="2:65" s="1" customFormat="1" ht="22.5" customHeight="1">
      <c r="B123" s="41"/>
      <c r="C123" s="201" t="s">
        <v>187</v>
      </c>
      <c r="D123" s="201" t="s">
        <v>132</v>
      </c>
      <c r="E123" s="202" t="s">
        <v>188</v>
      </c>
      <c r="F123" s="203" t="s">
        <v>189</v>
      </c>
      <c r="G123" s="204" t="s">
        <v>179</v>
      </c>
      <c r="H123" s="205">
        <v>12.5</v>
      </c>
      <c r="I123" s="206"/>
      <c r="J123" s="207">
        <f>ROUND(I123*H123,2)</f>
        <v>0</v>
      </c>
      <c r="K123" s="203" t="s">
        <v>152</v>
      </c>
      <c r="L123" s="61"/>
      <c r="M123" s="208" t="s">
        <v>21</v>
      </c>
      <c r="N123" s="209" t="s">
        <v>43</v>
      </c>
      <c r="O123" s="42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4" t="s">
        <v>88</v>
      </c>
      <c r="AT123" s="24" t="s">
        <v>132</v>
      </c>
      <c r="AU123" s="24" t="s">
        <v>83</v>
      </c>
      <c r="AY123" s="24" t="s">
        <v>131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4" t="s">
        <v>83</v>
      </c>
      <c r="BK123" s="212">
        <f>ROUND(I123*H123,2)</f>
        <v>0</v>
      </c>
      <c r="BL123" s="24" t="s">
        <v>88</v>
      </c>
      <c r="BM123" s="24" t="s">
        <v>190</v>
      </c>
    </row>
    <row r="124" spans="2:65" s="13" customFormat="1">
      <c r="B124" s="225"/>
      <c r="C124" s="226"/>
      <c r="D124" s="249" t="s">
        <v>137</v>
      </c>
      <c r="E124" s="250" t="s">
        <v>21</v>
      </c>
      <c r="F124" s="251" t="s">
        <v>191</v>
      </c>
      <c r="G124" s="226"/>
      <c r="H124" s="252">
        <v>12.5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137</v>
      </c>
      <c r="AU124" s="235" t="s">
        <v>83</v>
      </c>
      <c r="AV124" s="13" t="s">
        <v>83</v>
      </c>
      <c r="AW124" s="13" t="s">
        <v>35</v>
      </c>
      <c r="AX124" s="13" t="s">
        <v>75</v>
      </c>
      <c r="AY124" s="235" t="s">
        <v>131</v>
      </c>
    </row>
    <row r="125" spans="2:65" s="1" customFormat="1" ht="22.5" customHeight="1">
      <c r="B125" s="41"/>
      <c r="C125" s="201" t="s">
        <v>192</v>
      </c>
      <c r="D125" s="201" t="s">
        <v>132</v>
      </c>
      <c r="E125" s="202" t="s">
        <v>193</v>
      </c>
      <c r="F125" s="203" t="s">
        <v>194</v>
      </c>
      <c r="G125" s="204" t="s">
        <v>179</v>
      </c>
      <c r="H125" s="205">
        <v>10.5</v>
      </c>
      <c r="I125" s="206"/>
      <c r="J125" s="207">
        <f>ROUND(I125*H125,2)</f>
        <v>0</v>
      </c>
      <c r="K125" s="203" t="s">
        <v>152</v>
      </c>
      <c r="L125" s="61"/>
      <c r="M125" s="208" t="s">
        <v>21</v>
      </c>
      <c r="N125" s="209" t="s">
        <v>43</v>
      </c>
      <c r="O125" s="42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4" t="s">
        <v>88</v>
      </c>
      <c r="AT125" s="24" t="s">
        <v>132</v>
      </c>
      <c r="AU125" s="24" t="s">
        <v>83</v>
      </c>
      <c r="AY125" s="24" t="s">
        <v>131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4" t="s">
        <v>83</v>
      </c>
      <c r="BK125" s="212">
        <f>ROUND(I125*H125,2)</f>
        <v>0</v>
      </c>
      <c r="BL125" s="24" t="s">
        <v>88</v>
      </c>
      <c r="BM125" s="24" t="s">
        <v>195</v>
      </c>
    </row>
    <row r="126" spans="2:65" s="12" customFormat="1">
      <c r="B126" s="213"/>
      <c r="C126" s="214"/>
      <c r="D126" s="215" t="s">
        <v>137</v>
      </c>
      <c r="E126" s="216" t="s">
        <v>21</v>
      </c>
      <c r="F126" s="217" t="s">
        <v>196</v>
      </c>
      <c r="G126" s="214"/>
      <c r="H126" s="218" t="s">
        <v>21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137</v>
      </c>
      <c r="AU126" s="224" t="s">
        <v>83</v>
      </c>
      <c r="AV126" s="12" t="s">
        <v>75</v>
      </c>
      <c r="AW126" s="12" t="s">
        <v>35</v>
      </c>
      <c r="AX126" s="12" t="s">
        <v>71</v>
      </c>
      <c r="AY126" s="224" t="s">
        <v>131</v>
      </c>
    </row>
    <row r="127" spans="2:65" s="13" customFormat="1">
      <c r="B127" s="225"/>
      <c r="C127" s="226"/>
      <c r="D127" s="249" t="s">
        <v>137</v>
      </c>
      <c r="E127" s="250" t="s">
        <v>21</v>
      </c>
      <c r="F127" s="251" t="s">
        <v>197</v>
      </c>
      <c r="G127" s="226"/>
      <c r="H127" s="252">
        <v>10.5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AT127" s="235" t="s">
        <v>137</v>
      </c>
      <c r="AU127" s="235" t="s">
        <v>83</v>
      </c>
      <c r="AV127" s="13" t="s">
        <v>83</v>
      </c>
      <c r="AW127" s="13" t="s">
        <v>35</v>
      </c>
      <c r="AX127" s="13" t="s">
        <v>75</v>
      </c>
      <c r="AY127" s="235" t="s">
        <v>131</v>
      </c>
    </row>
    <row r="128" spans="2:65" s="1" customFormat="1" ht="22.5" customHeight="1">
      <c r="B128" s="41"/>
      <c r="C128" s="201" t="s">
        <v>198</v>
      </c>
      <c r="D128" s="201" t="s">
        <v>132</v>
      </c>
      <c r="E128" s="202" t="s">
        <v>199</v>
      </c>
      <c r="F128" s="203" t="s">
        <v>200</v>
      </c>
      <c r="G128" s="204" t="s">
        <v>179</v>
      </c>
      <c r="H128" s="205">
        <v>2</v>
      </c>
      <c r="I128" s="206"/>
      <c r="J128" s="207">
        <f>ROUND(I128*H128,2)</f>
        <v>0</v>
      </c>
      <c r="K128" s="203" t="s">
        <v>152</v>
      </c>
      <c r="L128" s="61"/>
      <c r="M128" s="208" t="s">
        <v>21</v>
      </c>
      <c r="N128" s="209" t="s">
        <v>43</v>
      </c>
      <c r="O128" s="42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4" t="s">
        <v>88</v>
      </c>
      <c r="AT128" s="24" t="s">
        <v>132</v>
      </c>
      <c r="AU128" s="24" t="s">
        <v>83</v>
      </c>
      <c r="AY128" s="24" t="s">
        <v>131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4" t="s">
        <v>83</v>
      </c>
      <c r="BK128" s="212">
        <f>ROUND(I128*H128,2)</f>
        <v>0</v>
      </c>
      <c r="BL128" s="24" t="s">
        <v>88</v>
      </c>
      <c r="BM128" s="24" t="s">
        <v>201</v>
      </c>
    </row>
    <row r="129" spans="2:65" s="12" customFormat="1">
      <c r="B129" s="213"/>
      <c r="C129" s="214"/>
      <c r="D129" s="215" t="s">
        <v>137</v>
      </c>
      <c r="E129" s="216" t="s">
        <v>21</v>
      </c>
      <c r="F129" s="217" t="s">
        <v>196</v>
      </c>
      <c r="G129" s="214"/>
      <c r="H129" s="218" t="s">
        <v>21</v>
      </c>
      <c r="I129" s="219"/>
      <c r="J129" s="214"/>
      <c r="K129" s="214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137</v>
      </c>
      <c r="AU129" s="224" t="s">
        <v>83</v>
      </c>
      <c r="AV129" s="12" t="s">
        <v>75</v>
      </c>
      <c r="AW129" s="12" t="s">
        <v>35</v>
      </c>
      <c r="AX129" s="12" t="s">
        <v>71</v>
      </c>
      <c r="AY129" s="224" t="s">
        <v>131</v>
      </c>
    </row>
    <row r="130" spans="2:65" s="13" customFormat="1">
      <c r="B130" s="225"/>
      <c r="C130" s="226"/>
      <c r="D130" s="249" t="s">
        <v>137</v>
      </c>
      <c r="E130" s="250" t="s">
        <v>21</v>
      </c>
      <c r="F130" s="251" t="s">
        <v>83</v>
      </c>
      <c r="G130" s="226"/>
      <c r="H130" s="252">
        <v>2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137</v>
      </c>
      <c r="AU130" s="235" t="s">
        <v>83</v>
      </c>
      <c r="AV130" s="13" t="s">
        <v>83</v>
      </c>
      <c r="AW130" s="13" t="s">
        <v>35</v>
      </c>
      <c r="AX130" s="13" t="s">
        <v>75</v>
      </c>
      <c r="AY130" s="235" t="s">
        <v>131</v>
      </c>
    </row>
    <row r="131" spans="2:65" s="1" customFormat="1" ht="22.5" customHeight="1">
      <c r="B131" s="41"/>
      <c r="C131" s="201" t="s">
        <v>202</v>
      </c>
      <c r="D131" s="201" t="s">
        <v>132</v>
      </c>
      <c r="E131" s="202" t="s">
        <v>203</v>
      </c>
      <c r="F131" s="203" t="s">
        <v>204</v>
      </c>
      <c r="G131" s="204" t="s">
        <v>179</v>
      </c>
      <c r="H131" s="205">
        <v>315</v>
      </c>
      <c r="I131" s="206"/>
      <c r="J131" s="207">
        <f>ROUND(I131*H131,2)</f>
        <v>0</v>
      </c>
      <c r="K131" s="203" t="s">
        <v>152</v>
      </c>
      <c r="L131" s="61"/>
      <c r="M131" s="208" t="s">
        <v>21</v>
      </c>
      <c r="N131" s="209" t="s">
        <v>43</v>
      </c>
      <c r="O131" s="42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4" t="s">
        <v>88</v>
      </c>
      <c r="AT131" s="24" t="s">
        <v>132</v>
      </c>
      <c r="AU131" s="24" t="s">
        <v>83</v>
      </c>
      <c r="AY131" s="24" t="s">
        <v>131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4" t="s">
        <v>83</v>
      </c>
      <c r="BK131" s="212">
        <f>ROUND(I131*H131,2)</f>
        <v>0</v>
      </c>
      <c r="BL131" s="24" t="s">
        <v>88</v>
      </c>
      <c r="BM131" s="24" t="s">
        <v>205</v>
      </c>
    </row>
    <row r="132" spans="2:65" s="13" customFormat="1">
      <c r="B132" s="225"/>
      <c r="C132" s="226"/>
      <c r="D132" s="249" t="s">
        <v>137</v>
      </c>
      <c r="E132" s="250" t="s">
        <v>21</v>
      </c>
      <c r="F132" s="251" t="s">
        <v>206</v>
      </c>
      <c r="G132" s="226"/>
      <c r="H132" s="252">
        <v>315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137</v>
      </c>
      <c r="AU132" s="235" t="s">
        <v>83</v>
      </c>
      <c r="AV132" s="13" t="s">
        <v>83</v>
      </c>
      <c r="AW132" s="13" t="s">
        <v>35</v>
      </c>
      <c r="AX132" s="13" t="s">
        <v>75</v>
      </c>
      <c r="AY132" s="235" t="s">
        <v>131</v>
      </c>
    </row>
    <row r="133" spans="2:65" s="1" customFormat="1" ht="22.5" customHeight="1">
      <c r="B133" s="41"/>
      <c r="C133" s="201" t="s">
        <v>207</v>
      </c>
      <c r="D133" s="201" t="s">
        <v>132</v>
      </c>
      <c r="E133" s="202" t="s">
        <v>208</v>
      </c>
      <c r="F133" s="203" t="s">
        <v>209</v>
      </c>
      <c r="G133" s="204" t="s">
        <v>179</v>
      </c>
      <c r="H133" s="205">
        <v>60</v>
      </c>
      <c r="I133" s="206"/>
      <c r="J133" s="207">
        <f>ROUND(I133*H133,2)</f>
        <v>0</v>
      </c>
      <c r="K133" s="203" t="s">
        <v>152</v>
      </c>
      <c r="L133" s="61"/>
      <c r="M133" s="208" t="s">
        <v>21</v>
      </c>
      <c r="N133" s="209" t="s">
        <v>43</v>
      </c>
      <c r="O133" s="42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4" t="s">
        <v>88</v>
      </c>
      <c r="AT133" s="24" t="s">
        <v>132</v>
      </c>
      <c r="AU133" s="24" t="s">
        <v>83</v>
      </c>
      <c r="AY133" s="24" t="s">
        <v>131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4" t="s">
        <v>83</v>
      </c>
      <c r="BK133" s="212">
        <f>ROUND(I133*H133,2)</f>
        <v>0</v>
      </c>
      <c r="BL133" s="24" t="s">
        <v>88</v>
      </c>
      <c r="BM133" s="24" t="s">
        <v>210</v>
      </c>
    </row>
    <row r="134" spans="2:65" s="13" customFormat="1">
      <c r="B134" s="225"/>
      <c r="C134" s="226"/>
      <c r="D134" s="249" t="s">
        <v>137</v>
      </c>
      <c r="E134" s="250" t="s">
        <v>21</v>
      </c>
      <c r="F134" s="251" t="s">
        <v>211</v>
      </c>
      <c r="G134" s="226"/>
      <c r="H134" s="252">
        <v>60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137</v>
      </c>
      <c r="AU134" s="235" t="s">
        <v>83</v>
      </c>
      <c r="AV134" s="13" t="s">
        <v>83</v>
      </c>
      <c r="AW134" s="13" t="s">
        <v>35</v>
      </c>
      <c r="AX134" s="13" t="s">
        <v>75</v>
      </c>
      <c r="AY134" s="235" t="s">
        <v>131</v>
      </c>
    </row>
    <row r="135" spans="2:65" s="1" customFormat="1" ht="22.5" customHeight="1">
      <c r="B135" s="41"/>
      <c r="C135" s="201" t="s">
        <v>10</v>
      </c>
      <c r="D135" s="201" t="s">
        <v>132</v>
      </c>
      <c r="E135" s="202" t="s">
        <v>212</v>
      </c>
      <c r="F135" s="203" t="s">
        <v>213</v>
      </c>
      <c r="G135" s="204" t="s">
        <v>179</v>
      </c>
      <c r="H135" s="205">
        <v>10.5</v>
      </c>
      <c r="I135" s="206"/>
      <c r="J135" s="207">
        <f>ROUND(I135*H135,2)</f>
        <v>0</v>
      </c>
      <c r="K135" s="203" t="s">
        <v>152</v>
      </c>
      <c r="L135" s="61"/>
      <c r="M135" s="208" t="s">
        <v>21</v>
      </c>
      <c r="N135" s="209" t="s">
        <v>43</v>
      </c>
      <c r="O135" s="42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4" t="s">
        <v>88</v>
      </c>
      <c r="AT135" s="24" t="s">
        <v>132</v>
      </c>
      <c r="AU135" s="24" t="s">
        <v>83</v>
      </c>
      <c r="AY135" s="24" t="s">
        <v>131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4" t="s">
        <v>83</v>
      </c>
      <c r="BK135" s="212">
        <f>ROUND(I135*H135,2)</f>
        <v>0</v>
      </c>
      <c r="BL135" s="24" t="s">
        <v>88</v>
      </c>
      <c r="BM135" s="24" t="s">
        <v>214</v>
      </c>
    </row>
    <row r="136" spans="2:65" s="13" customFormat="1">
      <c r="B136" s="225"/>
      <c r="C136" s="226"/>
      <c r="D136" s="249" t="s">
        <v>137</v>
      </c>
      <c r="E136" s="250" t="s">
        <v>21</v>
      </c>
      <c r="F136" s="251" t="s">
        <v>215</v>
      </c>
      <c r="G136" s="226"/>
      <c r="H136" s="252">
        <v>10.5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137</v>
      </c>
      <c r="AU136" s="235" t="s">
        <v>83</v>
      </c>
      <c r="AV136" s="13" t="s">
        <v>83</v>
      </c>
      <c r="AW136" s="13" t="s">
        <v>35</v>
      </c>
      <c r="AX136" s="13" t="s">
        <v>75</v>
      </c>
      <c r="AY136" s="235" t="s">
        <v>131</v>
      </c>
    </row>
    <row r="137" spans="2:65" s="1" customFormat="1" ht="22.5" customHeight="1">
      <c r="B137" s="41"/>
      <c r="C137" s="201" t="s">
        <v>216</v>
      </c>
      <c r="D137" s="201" t="s">
        <v>132</v>
      </c>
      <c r="E137" s="202" t="s">
        <v>217</v>
      </c>
      <c r="F137" s="203" t="s">
        <v>218</v>
      </c>
      <c r="G137" s="204" t="s">
        <v>179</v>
      </c>
      <c r="H137" s="205">
        <v>2</v>
      </c>
      <c r="I137" s="206"/>
      <c r="J137" s="207">
        <f>ROUND(I137*H137,2)</f>
        <v>0</v>
      </c>
      <c r="K137" s="203" t="s">
        <v>152</v>
      </c>
      <c r="L137" s="61"/>
      <c r="M137" s="208" t="s">
        <v>21</v>
      </c>
      <c r="N137" s="209" t="s">
        <v>43</v>
      </c>
      <c r="O137" s="42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4" t="s">
        <v>88</v>
      </c>
      <c r="AT137" s="24" t="s">
        <v>132</v>
      </c>
      <c r="AU137" s="24" t="s">
        <v>83</v>
      </c>
      <c r="AY137" s="24" t="s">
        <v>131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4" t="s">
        <v>83</v>
      </c>
      <c r="BK137" s="212">
        <f>ROUND(I137*H137,2)</f>
        <v>0</v>
      </c>
      <c r="BL137" s="24" t="s">
        <v>88</v>
      </c>
      <c r="BM137" s="24" t="s">
        <v>219</v>
      </c>
    </row>
    <row r="138" spans="2:65" s="13" customFormat="1">
      <c r="B138" s="225"/>
      <c r="C138" s="226"/>
      <c r="D138" s="249" t="s">
        <v>137</v>
      </c>
      <c r="E138" s="250" t="s">
        <v>21</v>
      </c>
      <c r="F138" s="251" t="s">
        <v>83</v>
      </c>
      <c r="G138" s="226"/>
      <c r="H138" s="252">
        <v>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137</v>
      </c>
      <c r="AU138" s="235" t="s">
        <v>83</v>
      </c>
      <c r="AV138" s="13" t="s">
        <v>83</v>
      </c>
      <c r="AW138" s="13" t="s">
        <v>35</v>
      </c>
      <c r="AX138" s="13" t="s">
        <v>75</v>
      </c>
      <c r="AY138" s="235" t="s">
        <v>131</v>
      </c>
    </row>
    <row r="139" spans="2:65" s="1" customFormat="1" ht="22.5" customHeight="1">
      <c r="B139" s="41"/>
      <c r="C139" s="201" t="s">
        <v>220</v>
      </c>
      <c r="D139" s="201" t="s">
        <v>132</v>
      </c>
      <c r="E139" s="202" t="s">
        <v>221</v>
      </c>
      <c r="F139" s="203" t="s">
        <v>222</v>
      </c>
      <c r="G139" s="204" t="s">
        <v>223</v>
      </c>
      <c r="H139" s="205">
        <v>0.6</v>
      </c>
      <c r="I139" s="206"/>
      <c r="J139" s="207">
        <f>ROUND(I139*H139,2)</f>
        <v>0</v>
      </c>
      <c r="K139" s="203" t="s">
        <v>152</v>
      </c>
      <c r="L139" s="61"/>
      <c r="M139" s="208" t="s">
        <v>21</v>
      </c>
      <c r="N139" s="209" t="s">
        <v>43</v>
      </c>
      <c r="O139" s="42"/>
      <c r="P139" s="210">
        <f>O139*H139</f>
        <v>0</v>
      </c>
      <c r="Q139" s="210">
        <v>0</v>
      </c>
      <c r="R139" s="210">
        <f>Q139*H139</f>
        <v>0</v>
      </c>
      <c r="S139" s="210">
        <v>1</v>
      </c>
      <c r="T139" s="211">
        <f>S139*H139</f>
        <v>0.6</v>
      </c>
      <c r="AR139" s="24" t="s">
        <v>88</v>
      </c>
      <c r="AT139" s="24" t="s">
        <v>132</v>
      </c>
      <c r="AU139" s="24" t="s">
        <v>83</v>
      </c>
      <c r="AY139" s="24" t="s">
        <v>131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4" t="s">
        <v>83</v>
      </c>
      <c r="BK139" s="212">
        <f>ROUND(I139*H139,2)</f>
        <v>0</v>
      </c>
      <c r="BL139" s="24" t="s">
        <v>88</v>
      </c>
      <c r="BM139" s="24" t="s">
        <v>224</v>
      </c>
    </row>
    <row r="140" spans="2:65" s="12" customFormat="1">
      <c r="B140" s="213"/>
      <c r="C140" s="214"/>
      <c r="D140" s="215" t="s">
        <v>137</v>
      </c>
      <c r="E140" s="216" t="s">
        <v>21</v>
      </c>
      <c r="F140" s="217" t="s">
        <v>225</v>
      </c>
      <c r="G140" s="214"/>
      <c r="H140" s="218" t="s">
        <v>21</v>
      </c>
      <c r="I140" s="219"/>
      <c r="J140" s="214"/>
      <c r="K140" s="214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137</v>
      </c>
      <c r="AU140" s="224" t="s">
        <v>83</v>
      </c>
      <c r="AV140" s="12" t="s">
        <v>75</v>
      </c>
      <c r="AW140" s="12" t="s">
        <v>35</v>
      </c>
      <c r="AX140" s="12" t="s">
        <v>71</v>
      </c>
      <c r="AY140" s="224" t="s">
        <v>131</v>
      </c>
    </row>
    <row r="141" spans="2:65" s="13" customFormat="1">
      <c r="B141" s="225"/>
      <c r="C141" s="226"/>
      <c r="D141" s="249" t="s">
        <v>137</v>
      </c>
      <c r="E141" s="250" t="s">
        <v>21</v>
      </c>
      <c r="F141" s="251" t="s">
        <v>226</v>
      </c>
      <c r="G141" s="226"/>
      <c r="H141" s="252">
        <v>0.6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137</v>
      </c>
      <c r="AU141" s="235" t="s">
        <v>83</v>
      </c>
      <c r="AV141" s="13" t="s">
        <v>83</v>
      </c>
      <c r="AW141" s="13" t="s">
        <v>35</v>
      </c>
      <c r="AX141" s="13" t="s">
        <v>75</v>
      </c>
      <c r="AY141" s="235" t="s">
        <v>131</v>
      </c>
    </row>
    <row r="142" spans="2:65" s="1" customFormat="1" ht="31.5" customHeight="1">
      <c r="B142" s="41"/>
      <c r="C142" s="201" t="s">
        <v>227</v>
      </c>
      <c r="D142" s="201" t="s">
        <v>132</v>
      </c>
      <c r="E142" s="202" t="s">
        <v>228</v>
      </c>
      <c r="F142" s="203" t="s">
        <v>229</v>
      </c>
      <c r="G142" s="204" t="s">
        <v>135</v>
      </c>
      <c r="H142" s="205">
        <v>42.366</v>
      </c>
      <c r="I142" s="206"/>
      <c r="J142" s="207">
        <f>ROUND(I142*H142,2)</f>
        <v>0</v>
      </c>
      <c r="K142" s="203" t="s">
        <v>21</v>
      </c>
      <c r="L142" s="61"/>
      <c r="M142" s="208" t="s">
        <v>21</v>
      </c>
      <c r="N142" s="209" t="s">
        <v>43</v>
      </c>
      <c r="O142" s="42"/>
      <c r="P142" s="210">
        <f>O142*H142</f>
        <v>0</v>
      </c>
      <c r="Q142" s="210">
        <v>0</v>
      </c>
      <c r="R142" s="210">
        <f>Q142*H142</f>
        <v>0</v>
      </c>
      <c r="S142" s="210">
        <v>0.01</v>
      </c>
      <c r="T142" s="211">
        <f>S142*H142</f>
        <v>0.42365999999999998</v>
      </c>
      <c r="AR142" s="24" t="s">
        <v>88</v>
      </c>
      <c r="AT142" s="24" t="s">
        <v>132</v>
      </c>
      <c r="AU142" s="24" t="s">
        <v>83</v>
      </c>
      <c r="AY142" s="24" t="s">
        <v>131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4" t="s">
        <v>83</v>
      </c>
      <c r="BK142" s="212">
        <f>ROUND(I142*H142,2)</f>
        <v>0</v>
      </c>
      <c r="BL142" s="24" t="s">
        <v>88</v>
      </c>
      <c r="BM142" s="24" t="s">
        <v>230</v>
      </c>
    </row>
    <row r="143" spans="2:65" s="13" customFormat="1">
      <c r="B143" s="225"/>
      <c r="C143" s="226"/>
      <c r="D143" s="249" t="s">
        <v>137</v>
      </c>
      <c r="E143" s="250" t="s">
        <v>21</v>
      </c>
      <c r="F143" s="251" t="s">
        <v>231</v>
      </c>
      <c r="G143" s="226"/>
      <c r="H143" s="252">
        <v>42.366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137</v>
      </c>
      <c r="AU143" s="235" t="s">
        <v>83</v>
      </c>
      <c r="AV143" s="13" t="s">
        <v>83</v>
      </c>
      <c r="AW143" s="13" t="s">
        <v>35</v>
      </c>
      <c r="AX143" s="13" t="s">
        <v>75</v>
      </c>
      <c r="AY143" s="235" t="s">
        <v>131</v>
      </c>
    </row>
    <row r="144" spans="2:65" s="1" customFormat="1" ht="22.5" customHeight="1">
      <c r="B144" s="41"/>
      <c r="C144" s="201" t="s">
        <v>232</v>
      </c>
      <c r="D144" s="201" t="s">
        <v>132</v>
      </c>
      <c r="E144" s="202" t="s">
        <v>233</v>
      </c>
      <c r="F144" s="203" t="s">
        <v>234</v>
      </c>
      <c r="G144" s="204" t="s">
        <v>235</v>
      </c>
      <c r="H144" s="205">
        <v>222</v>
      </c>
      <c r="I144" s="206"/>
      <c r="J144" s="207">
        <f>ROUND(I144*H144,2)</f>
        <v>0</v>
      </c>
      <c r="K144" s="203" t="s">
        <v>21</v>
      </c>
      <c r="L144" s="61"/>
      <c r="M144" s="208" t="s">
        <v>21</v>
      </c>
      <c r="N144" s="209" t="s">
        <v>43</v>
      </c>
      <c r="O144" s="42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24" t="s">
        <v>88</v>
      </c>
      <c r="AT144" s="24" t="s">
        <v>132</v>
      </c>
      <c r="AU144" s="24" t="s">
        <v>83</v>
      </c>
      <c r="AY144" s="24" t="s">
        <v>131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4" t="s">
        <v>83</v>
      </c>
      <c r="BK144" s="212">
        <f>ROUND(I144*H144,2)</f>
        <v>0</v>
      </c>
      <c r="BL144" s="24" t="s">
        <v>88</v>
      </c>
      <c r="BM144" s="24" t="s">
        <v>236</v>
      </c>
    </row>
    <row r="145" spans="2:65" s="12" customFormat="1">
      <c r="B145" s="213"/>
      <c r="C145" s="214"/>
      <c r="D145" s="215" t="s">
        <v>137</v>
      </c>
      <c r="E145" s="216" t="s">
        <v>21</v>
      </c>
      <c r="F145" s="217" t="s">
        <v>237</v>
      </c>
      <c r="G145" s="214"/>
      <c r="H145" s="218" t="s">
        <v>21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137</v>
      </c>
      <c r="AU145" s="224" t="s">
        <v>83</v>
      </c>
      <c r="AV145" s="12" t="s">
        <v>75</v>
      </c>
      <c r="AW145" s="12" t="s">
        <v>35</v>
      </c>
      <c r="AX145" s="12" t="s">
        <v>71</v>
      </c>
      <c r="AY145" s="224" t="s">
        <v>131</v>
      </c>
    </row>
    <row r="146" spans="2:65" s="13" customFormat="1">
      <c r="B146" s="225"/>
      <c r="C146" s="226"/>
      <c r="D146" s="215" t="s">
        <v>137</v>
      </c>
      <c r="E146" s="227" t="s">
        <v>21</v>
      </c>
      <c r="F146" s="228" t="s">
        <v>238</v>
      </c>
      <c r="G146" s="226"/>
      <c r="H146" s="229">
        <v>222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137</v>
      </c>
      <c r="AU146" s="235" t="s">
        <v>83</v>
      </c>
      <c r="AV146" s="13" t="s">
        <v>83</v>
      </c>
      <c r="AW146" s="13" t="s">
        <v>35</v>
      </c>
      <c r="AX146" s="13" t="s">
        <v>75</v>
      </c>
      <c r="AY146" s="235" t="s">
        <v>131</v>
      </c>
    </row>
    <row r="147" spans="2:65" s="11" customFormat="1" ht="29.85" customHeight="1">
      <c r="B147" s="187"/>
      <c r="C147" s="188"/>
      <c r="D147" s="189" t="s">
        <v>70</v>
      </c>
      <c r="E147" s="247" t="s">
        <v>239</v>
      </c>
      <c r="F147" s="247" t="s">
        <v>240</v>
      </c>
      <c r="G147" s="188"/>
      <c r="H147" s="188"/>
      <c r="I147" s="191"/>
      <c r="J147" s="248">
        <f>BK147</f>
        <v>0</v>
      </c>
      <c r="K147" s="188"/>
      <c r="L147" s="193"/>
      <c r="M147" s="194"/>
      <c r="N147" s="195"/>
      <c r="O147" s="195"/>
      <c r="P147" s="196">
        <f>SUM(P148:P151)</f>
        <v>0</v>
      </c>
      <c r="Q147" s="195"/>
      <c r="R147" s="196">
        <f>SUM(R148:R151)</f>
        <v>0</v>
      </c>
      <c r="S147" s="195"/>
      <c r="T147" s="197">
        <f>SUM(T148:T151)</f>
        <v>0</v>
      </c>
      <c r="AR147" s="198" t="s">
        <v>75</v>
      </c>
      <c r="AT147" s="199" t="s">
        <v>70</v>
      </c>
      <c r="AU147" s="199" t="s">
        <v>75</v>
      </c>
      <c r="AY147" s="198" t="s">
        <v>131</v>
      </c>
      <c r="BK147" s="200">
        <f>SUM(BK148:BK151)</f>
        <v>0</v>
      </c>
    </row>
    <row r="148" spans="2:65" s="1" customFormat="1" ht="31.5" customHeight="1">
      <c r="B148" s="41"/>
      <c r="C148" s="201" t="s">
        <v>241</v>
      </c>
      <c r="D148" s="201" t="s">
        <v>132</v>
      </c>
      <c r="E148" s="202" t="s">
        <v>242</v>
      </c>
      <c r="F148" s="203" t="s">
        <v>243</v>
      </c>
      <c r="G148" s="204" t="s">
        <v>223</v>
      </c>
      <c r="H148" s="205">
        <v>3.6509999999999998</v>
      </c>
      <c r="I148" s="206"/>
      <c r="J148" s="207">
        <f>ROUND(I148*H148,2)</f>
        <v>0</v>
      </c>
      <c r="K148" s="203" t="s">
        <v>152</v>
      </c>
      <c r="L148" s="61"/>
      <c r="M148" s="208" t="s">
        <v>21</v>
      </c>
      <c r="N148" s="209" t="s">
        <v>43</v>
      </c>
      <c r="O148" s="42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24" t="s">
        <v>88</v>
      </c>
      <c r="AT148" s="24" t="s">
        <v>132</v>
      </c>
      <c r="AU148" s="24" t="s">
        <v>83</v>
      </c>
      <c r="AY148" s="24" t="s">
        <v>131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4" t="s">
        <v>83</v>
      </c>
      <c r="BK148" s="212">
        <f>ROUND(I148*H148,2)</f>
        <v>0</v>
      </c>
      <c r="BL148" s="24" t="s">
        <v>88</v>
      </c>
      <c r="BM148" s="24" t="s">
        <v>244</v>
      </c>
    </row>
    <row r="149" spans="2:65" s="1" customFormat="1" ht="22.5" customHeight="1">
      <c r="B149" s="41"/>
      <c r="C149" s="201" t="s">
        <v>9</v>
      </c>
      <c r="D149" s="201" t="s">
        <v>132</v>
      </c>
      <c r="E149" s="202" t="s">
        <v>245</v>
      </c>
      <c r="F149" s="203" t="s">
        <v>246</v>
      </c>
      <c r="G149" s="204" t="s">
        <v>223</v>
      </c>
      <c r="H149" s="205">
        <v>3.6509999999999998</v>
      </c>
      <c r="I149" s="206"/>
      <c r="J149" s="207">
        <f>ROUND(I149*H149,2)</f>
        <v>0</v>
      </c>
      <c r="K149" s="203" t="s">
        <v>247</v>
      </c>
      <c r="L149" s="61"/>
      <c r="M149" s="208" t="s">
        <v>21</v>
      </c>
      <c r="N149" s="209" t="s">
        <v>43</v>
      </c>
      <c r="O149" s="42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24" t="s">
        <v>88</v>
      </c>
      <c r="AT149" s="24" t="s">
        <v>132</v>
      </c>
      <c r="AU149" s="24" t="s">
        <v>83</v>
      </c>
      <c r="AY149" s="24" t="s">
        <v>131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4" t="s">
        <v>83</v>
      </c>
      <c r="BK149" s="212">
        <f>ROUND(I149*H149,2)</f>
        <v>0</v>
      </c>
      <c r="BL149" s="24" t="s">
        <v>88</v>
      </c>
      <c r="BM149" s="24" t="s">
        <v>248</v>
      </c>
    </row>
    <row r="150" spans="2:65" s="1" customFormat="1" ht="22.5" customHeight="1">
      <c r="B150" s="41"/>
      <c r="C150" s="201" t="s">
        <v>249</v>
      </c>
      <c r="D150" s="201" t="s">
        <v>132</v>
      </c>
      <c r="E150" s="202" t="s">
        <v>250</v>
      </c>
      <c r="F150" s="203" t="s">
        <v>251</v>
      </c>
      <c r="G150" s="204" t="s">
        <v>223</v>
      </c>
      <c r="H150" s="205">
        <v>105.879</v>
      </c>
      <c r="I150" s="206"/>
      <c r="J150" s="207">
        <f>ROUND(I150*H150,2)</f>
        <v>0</v>
      </c>
      <c r="K150" s="203" t="s">
        <v>247</v>
      </c>
      <c r="L150" s="61"/>
      <c r="M150" s="208" t="s">
        <v>21</v>
      </c>
      <c r="N150" s="209" t="s">
        <v>43</v>
      </c>
      <c r="O150" s="42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24" t="s">
        <v>88</v>
      </c>
      <c r="AT150" s="24" t="s">
        <v>132</v>
      </c>
      <c r="AU150" s="24" t="s">
        <v>83</v>
      </c>
      <c r="AY150" s="24" t="s">
        <v>131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4" t="s">
        <v>83</v>
      </c>
      <c r="BK150" s="212">
        <f>ROUND(I150*H150,2)</f>
        <v>0</v>
      </c>
      <c r="BL150" s="24" t="s">
        <v>88</v>
      </c>
      <c r="BM150" s="24" t="s">
        <v>252</v>
      </c>
    </row>
    <row r="151" spans="2:65" s="13" customFormat="1">
      <c r="B151" s="225"/>
      <c r="C151" s="226"/>
      <c r="D151" s="215" t="s">
        <v>137</v>
      </c>
      <c r="E151" s="227" t="s">
        <v>21</v>
      </c>
      <c r="F151" s="228" t="s">
        <v>253</v>
      </c>
      <c r="G151" s="226"/>
      <c r="H151" s="229">
        <v>105.879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137</v>
      </c>
      <c r="AU151" s="235" t="s">
        <v>83</v>
      </c>
      <c r="AV151" s="13" t="s">
        <v>83</v>
      </c>
      <c r="AW151" s="13" t="s">
        <v>35</v>
      </c>
      <c r="AX151" s="13" t="s">
        <v>75</v>
      </c>
      <c r="AY151" s="235" t="s">
        <v>131</v>
      </c>
    </row>
    <row r="152" spans="2:65" s="11" customFormat="1" ht="29.85" customHeight="1">
      <c r="B152" s="187"/>
      <c r="C152" s="188"/>
      <c r="D152" s="189" t="s">
        <v>70</v>
      </c>
      <c r="E152" s="247" t="s">
        <v>254</v>
      </c>
      <c r="F152" s="247" t="s">
        <v>255</v>
      </c>
      <c r="G152" s="188"/>
      <c r="H152" s="188"/>
      <c r="I152" s="191"/>
      <c r="J152" s="248">
        <f>BK152</f>
        <v>0</v>
      </c>
      <c r="K152" s="188"/>
      <c r="L152" s="193"/>
      <c r="M152" s="194"/>
      <c r="N152" s="195"/>
      <c r="O152" s="195"/>
      <c r="P152" s="196">
        <f>P153</f>
        <v>0</v>
      </c>
      <c r="Q152" s="195"/>
      <c r="R152" s="196">
        <f>R153</f>
        <v>0</v>
      </c>
      <c r="S152" s="195"/>
      <c r="T152" s="197">
        <f>T153</f>
        <v>0</v>
      </c>
      <c r="AR152" s="198" t="s">
        <v>75</v>
      </c>
      <c r="AT152" s="199" t="s">
        <v>70</v>
      </c>
      <c r="AU152" s="199" t="s">
        <v>75</v>
      </c>
      <c r="AY152" s="198" t="s">
        <v>131</v>
      </c>
      <c r="BK152" s="200">
        <f>BK153</f>
        <v>0</v>
      </c>
    </row>
    <row r="153" spans="2:65" s="1" customFormat="1" ht="22.5" customHeight="1">
      <c r="B153" s="41"/>
      <c r="C153" s="201" t="s">
        <v>256</v>
      </c>
      <c r="D153" s="201" t="s">
        <v>132</v>
      </c>
      <c r="E153" s="202" t="s">
        <v>257</v>
      </c>
      <c r="F153" s="203" t="s">
        <v>258</v>
      </c>
      <c r="G153" s="204" t="s">
        <v>223</v>
      </c>
      <c r="H153" s="205">
        <v>0.622</v>
      </c>
      <c r="I153" s="206"/>
      <c r="J153" s="207">
        <f>ROUND(I153*H153,2)</f>
        <v>0</v>
      </c>
      <c r="K153" s="203" t="s">
        <v>152</v>
      </c>
      <c r="L153" s="61"/>
      <c r="M153" s="208" t="s">
        <v>21</v>
      </c>
      <c r="N153" s="209" t="s">
        <v>43</v>
      </c>
      <c r="O153" s="42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24" t="s">
        <v>88</v>
      </c>
      <c r="AT153" s="24" t="s">
        <v>132</v>
      </c>
      <c r="AU153" s="24" t="s">
        <v>83</v>
      </c>
      <c r="AY153" s="24" t="s">
        <v>131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4" t="s">
        <v>83</v>
      </c>
      <c r="BK153" s="212">
        <f>ROUND(I153*H153,2)</f>
        <v>0</v>
      </c>
      <c r="BL153" s="24" t="s">
        <v>88</v>
      </c>
      <c r="BM153" s="24" t="s">
        <v>259</v>
      </c>
    </row>
    <row r="154" spans="2:65" s="11" customFormat="1" ht="37.35" customHeight="1">
      <c r="B154" s="187"/>
      <c r="C154" s="188"/>
      <c r="D154" s="253" t="s">
        <v>70</v>
      </c>
      <c r="E154" s="254" t="s">
        <v>260</v>
      </c>
      <c r="F154" s="254" t="s">
        <v>261</v>
      </c>
      <c r="G154" s="188"/>
      <c r="H154" s="188"/>
      <c r="I154" s="191"/>
      <c r="J154" s="255">
        <f>BK154</f>
        <v>0</v>
      </c>
      <c r="K154" s="188"/>
      <c r="L154" s="193"/>
      <c r="M154" s="194"/>
      <c r="N154" s="195"/>
      <c r="O154" s="195"/>
      <c r="P154" s="196">
        <f>P155+P175+P200+P225</f>
        <v>0</v>
      </c>
      <c r="Q154" s="195"/>
      <c r="R154" s="196">
        <f>R155+R175+R200+R225</f>
        <v>3.3303077000000001</v>
      </c>
      <c r="S154" s="195"/>
      <c r="T154" s="197">
        <f>T155+T175+T200+T225</f>
        <v>2.6269856599999999</v>
      </c>
      <c r="AR154" s="198" t="s">
        <v>83</v>
      </c>
      <c r="AT154" s="199" t="s">
        <v>70</v>
      </c>
      <c r="AU154" s="199" t="s">
        <v>71</v>
      </c>
      <c r="AY154" s="198" t="s">
        <v>131</v>
      </c>
      <c r="BK154" s="200">
        <f>BK155+BK175+BK200+BK225</f>
        <v>0</v>
      </c>
    </row>
    <row r="155" spans="2:65" s="11" customFormat="1" ht="19.95" customHeight="1">
      <c r="B155" s="187"/>
      <c r="C155" s="188"/>
      <c r="D155" s="189" t="s">
        <v>70</v>
      </c>
      <c r="E155" s="247" t="s">
        <v>262</v>
      </c>
      <c r="F155" s="247" t="s">
        <v>263</v>
      </c>
      <c r="G155" s="188"/>
      <c r="H155" s="188"/>
      <c r="I155" s="191"/>
      <c r="J155" s="248">
        <f>BK155</f>
        <v>0</v>
      </c>
      <c r="K155" s="188"/>
      <c r="L155" s="193"/>
      <c r="M155" s="194"/>
      <c r="N155" s="195"/>
      <c r="O155" s="195"/>
      <c r="P155" s="196">
        <f>SUM(P156:P174)</f>
        <v>0</v>
      </c>
      <c r="Q155" s="195"/>
      <c r="R155" s="196">
        <f>SUM(R156:R174)</f>
        <v>1.5794349999999999</v>
      </c>
      <c r="S155" s="195"/>
      <c r="T155" s="197">
        <f>SUM(T156:T174)</f>
        <v>1.6590756599999998</v>
      </c>
      <c r="AR155" s="198" t="s">
        <v>83</v>
      </c>
      <c r="AT155" s="199" t="s">
        <v>70</v>
      </c>
      <c r="AU155" s="199" t="s">
        <v>75</v>
      </c>
      <c r="AY155" s="198" t="s">
        <v>131</v>
      </c>
      <c r="BK155" s="200">
        <f>SUM(BK156:BK174)</f>
        <v>0</v>
      </c>
    </row>
    <row r="156" spans="2:65" s="1" customFormat="1" ht="22.5" customHeight="1">
      <c r="B156" s="41"/>
      <c r="C156" s="201" t="s">
        <v>264</v>
      </c>
      <c r="D156" s="201" t="s">
        <v>132</v>
      </c>
      <c r="E156" s="202" t="s">
        <v>265</v>
      </c>
      <c r="F156" s="203" t="s">
        <v>266</v>
      </c>
      <c r="G156" s="204" t="s">
        <v>135</v>
      </c>
      <c r="H156" s="205">
        <v>181.31399999999999</v>
      </c>
      <c r="I156" s="206"/>
      <c r="J156" s="207">
        <f>ROUND(I156*H156,2)</f>
        <v>0</v>
      </c>
      <c r="K156" s="203" t="s">
        <v>152</v>
      </c>
      <c r="L156" s="61"/>
      <c r="M156" s="208" t="s">
        <v>21</v>
      </c>
      <c r="N156" s="209" t="s">
        <v>43</v>
      </c>
      <c r="O156" s="42"/>
      <c r="P156" s="210">
        <f>O156*H156</f>
        <v>0</v>
      </c>
      <c r="Q156" s="210">
        <v>0</v>
      </c>
      <c r="R156" s="210">
        <f>Q156*H156</f>
        <v>0</v>
      </c>
      <c r="S156" s="210">
        <v>5.94E-3</v>
      </c>
      <c r="T156" s="211">
        <f>S156*H156</f>
        <v>1.0770051599999999</v>
      </c>
      <c r="AR156" s="24" t="s">
        <v>216</v>
      </c>
      <c r="AT156" s="24" t="s">
        <v>132</v>
      </c>
      <c r="AU156" s="24" t="s">
        <v>83</v>
      </c>
      <c r="AY156" s="24" t="s">
        <v>131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24" t="s">
        <v>83</v>
      </c>
      <c r="BK156" s="212">
        <f>ROUND(I156*H156,2)</f>
        <v>0</v>
      </c>
      <c r="BL156" s="24" t="s">
        <v>216</v>
      </c>
      <c r="BM156" s="24" t="s">
        <v>267</v>
      </c>
    </row>
    <row r="157" spans="2:65" s="13" customFormat="1">
      <c r="B157" s="225"/>
      <c r="C157" s="226"/>
      <c r="D157" s="249" t="s">
        <v>137</v>
      </c>
      <c r="E157" s="250" t="s">
        <v>21</v>
      </c>
      <c r="F157" s="251" t="s">
        <v>268</v>
      </c>
      <c r="G157" s="226"/>
      <c r="H157" s="252">
        <v>181.31399999999999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137</v>
      </c>
      <c r="AU157" s="235" t="s">
        <v>83</v>
      </c>
      <c r="AV157" s="13" t="s">
        <v>83</v>
      </c>
      <c r="AW157" s="13" t="s">
        <v>35</v>
      </c>
      <c r="AX157" s="13" t="s">
        <v>75</v>
      </c>
      <c r="AY157" s="235" t="s">
        <v>131</v>
      </c>
    </row>
    <row r="158" spans="2:65" s="1" customFormat="1" ht="22.5" customHeight="1">
      <c r="B158" s="41"/>
      <c r="C158" s="201" t="s">
        <v>269</v>
      </c>
      <c r="D158" s="201" t="s">
        <v>132</v>
      </c>
      <c r="E158" s="202" t="s">
        <v>270</v>
      </c>
      <c r="F158" s="203" t="s">
        <v>271</v>
      </c>
      <c r="G158" s="204" t="s">
        <v>179</v>
      </c>
      <c r="H158" s="205">
        <v>96.21</v>
      </c>
      <c r="I158" s="206"/>
      <c r="J158" s="207">
        <f>ROUND(I158*H158,2)</f>
        <v>0</v>
      </c>
      <c r="K158" s="203" t="s">
        <v>152</v>
      </c>
      <c r="L158" s="61"/>
      <c r="M158" s="208" t="s">
        <v>21</v>
      </c>
      <c r="N158" s="209" t="s">
        <v>43</v>
      </c>
      <c r="O158" s="42"/>
      <c r="P158" s="210">
        <f>O158*H158</f>
        <v>0</v>
      </c>
      <c r="Q158" s="210">
        <v>0</v>
      </c>
      <c r="R158" s="210">
        <f>Q158*H158</f>
        <v>0</v>
      </c>
      <c r="S158" s="210">
        <v>6.0499999999999998E-3</v>
      </c>
      <c r="T158" s="211">
        <f>S158*H158</f>
        <v>0.58207049999999994</v>
      </c>
      <c r="AR158" s="24" t="s">
        <v>216</v>
      </c>
      <c r="AT158" s="24" t="s">
        <v>132</v>
      </c>
      <c r="AU158" s="24" t="s">
        <v>83</v>
      </c>
      <c r="AY158" s="24" t="s">
        <v>131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4" t="s">
        <v>83</v>
      </c>
      <c r="BK158" s="212">
        <f>ROUND(I158*H158,2)</f>
        <v>0</v>
      </c>
      <c r="BL158" s="24" t="s">
        <v>216</v>
      </c>
      <c r="BM158" s="24" t="s">
        <v>272</v>
      </c>
    </row>
    <row r="159" spans="2:65" s="12" customFormat="1">
      <c r="B159" s="213"/>
      <c r="C159" s="214"/>
      <c r="D159" s="215" t="s">
        <v>137</v>
      </c>
      <c r="E159" s="216" t="s">
        <v>21</v>
      </c>
      <c r="F159" s="217" t="s">
        <v>273</v>
      </c>
      <c r="G159" s="214"/>
      <c r="H159" s="218" t="s">
        <v>21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137</v>
      </c>
      <c r="AU159" s="224" t="s">
        <v>83</v>
      </c>
      <c r="AV159" s="12" t="s">
        <v>75</v>
      </c>
      <c r="AW159" s="12" t="s">
        <v>35</v>
      </c>
      <c r="AX159" s="12" t="s">
        <v>71</v>
      </c>
      <c r="AY159" s="224" t="s">
        <v>131</v>
      </c>
    </row>
    <row r="160" spans="2:65" s="13" customFormat="1">
      <c r="B160" s="225"/>
      <c r="C160" s="226"/>
      <c r="D160" s="215" t="s">
        <v>137</v>
      </c>
      <c r="E160" s="227" t="s">
        <v>21</v>
      </c>
      <c r="F160" s="228" t="s">
        <v>274</v>
      </c>
      <c r="G160" s="226"/>
      <c r="H160" s="229">
        <v>26.58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137</v>
      </c>
      <c r="AU160" s="235" t="s">
        <v>83</v>
      </c>
      <c r="AV160" s="13" t="s">
        <v>83</v>
      </c>
      <c r="AW160" s="13" t="s">
        <v>35</v>
      </c>
      <c r="AX160" s="13" t="s">
        <v>71</v>
      </c>
      <c r="AY160" s="235" t="s">
        <v>131</v>
      </c>
    </row>
    <row r="161" spans="2:65" s="13" customFormat="1">
      <c r="B161" s="225"/>
      <c r="C161" s="226"/>
      <c r="D161" s="215" t="s">
        <v>137</v>
      </c>
      <c r="E161" s="227" t="s">
        <v>21</v>
      </c>
      <c r="F161" s="228" t="s">
        <v>275</v>
      </c>
      <c r="G161" s="226"/>
      <c r="H161" s="229">
        <v>69.63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137</v>
      </c>
      <c r="AU161" s="235" t="s">
        <v>83</v>
      </c>
      <c r="AV161" s="13" t="s">
        <v>83</v>
      </c>
      <c r="AW161" s="13" t="s">
        <v>35</v>
      </c>
      <c r="AX161" s="13" t="s">
        <v>71</v>
      </c>
      <c r="AY161" s="235" t="s">
        <v>131</v>
      </c>
    </row>
    <row r="162" spans="2:65" s="14" customFormat="1">
      <c r="B162" s="236"/>
      <c r="C162" s="237"/>
      <c r="D162" s="249" t="s">
        <v>137</v>
      </c>
      <c r="E162" s="256" t="s">
        <v>21</v>
      </c>
      <c r="F162" s="257" t="s">
        <v>147</v>
      </c>
      <c r="G162" s="237"/>
      <c r="H162" s="258">
        <v>96.21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137</v>
      </c>
      <c r="AU162" s="246" t="s">
        <v>83</v>
      </c>
      <c r="AV162" s="14" t="s">
        <v>88</v>
      </c>
      <c r="AW162" s="14" t="s">
        <v>35</v>
      </c>
      <c r="AX162" s="14" t="s">
        <v>75</v>
      </c>
      <c r="AY162" s="246" t="s">
        <v>131</v>
      </c>
    </row>
    <row r="163" spans="2:65" s="1" customFormat="1" ht="44.25" customHeight="1">
      <c r="B163" s="41"/>
      <c r="C163" s="201" t="s">
        <v>276</v>
      </c>
      <c r="D163" s="201" t="s">
        <v>132</v>
      </c>
      <c r="E163" s="202" t="s">
        <v>277</v>
      </c>
      <c r="F163" s="203" t="s">
        <v>278</v>
      </c>
      <c r="G163" s="204" t="s">
        <v>135</v>
      </c>
      <c r="H163" s="205">
        <v>214.5</v>
      </c>
      <c r="I163" s="206"/>
      <c r="J163" s="207">
        <f>ROUND(I163*H163,2)</f>
        <v>0</v>
      </c>
      <c r="K163" s="203" t="s">
        <v>152</v>
      </c>
      <c r="L163" s="61"/>
      <c r="M163" s="208" t="s">
        <v>21</v>
      </c>
      <c r="N163" s="209" t="s">
        <v>43</v>
      </c>
      <c r="O163" s="42"/>
      <c r="P163" s="210">
        <f>O163*H163</f>
        <v>0</v>
      </c>
      <c r="Q163" s="210">
        <v>5.7299999999999999E-3</v>
      </c>
      <c r="R163" s="210">
        <f>Q163*H163</f>
        <v>1.229085</v>
      </c>
      <c r="S163" s="210">
        <v>0</v>
      </c>
      <c r="T163" s="211">
        <f>S163*H163</f>
        <v>0</v>
      </c>
      <c r="AR163" s="24" t="s">
        <v>216</v>
      </c>
      <c r="AT163" s="24" t="s">
        <v>132</v>
      </c>
      <c r="AU163" s="24" t="s">
        <v>83</v>
      </c>
      <c r="AY163" s="24" t="s">
        <v>131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4" t="s">
        <v>83</v>
      </c>
      <c r="BK163" s="212">
        <f>ROUND(I163*H163,2)</f>
        <v>0</v>
      </c>
      <c r="BL163" s="24" t="s">
        <v>216</v>
      </c>
      <c r="BM163" s="24" t="s">
        <v>279</v>
      </c>
    </row>
    <row r="164" spans="2:65" s="12" customFormat="1">
      <c r="B164" s="213"/>
      <c r="C164" s="214"/>
      <c r="D164" s="215" t="s">
        <v>137</v>
      </c>
      <c r="E164" s="216" t="s">
        <v>21</v>
      </c>
      <c r="F164" s="217" t="s">
        <v>280</v>
      </c>
      <c r="G164" s="214"/>
      <c r="H164" s="218" t="s">
        <v>21</v>
      </c>
      <c r="I164" s="219"/>
      <c r="J164" s="214"/>
      <c r="K164" s="214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137</v>
      </c>
      <c r="AU164" s="224" t="s">
        <v>83</v>
      </c>
      <c r="AV164" s="12" t="s">
        <v>75</v>
      </c>
      <c r="AW164" s="12" t="s">
        <v>35</v>
      </c>
      <c r="AX164" s="12" t="s">
        <v>71</v>
      </c>
      <c r="AY164" s="224" t="s">
        <v>131</v>
      </c>
    </row>
    <row r="165" spans="2:65" s="13" customFormat="1">
      <c r="B165" s="225"/>
      <c r="C165" s="226"/>
      <c r="D165" s="249" t="s">
        <v>137</v>
      </c>
      <c r="E165" s="250" t="s">
        <v>21</v>
      </c>
      <c r="F165" s="251" t="s">
        <v>281</v>
      </c>
      <c r="G165" s="226"/>
      <c r="H165" s="252">
        <v>214.5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137</v>
      </c>
      <c r="AU165" s="235" t="s">
        <v>83</v>
      </c>
      <c r="AV165" s="13" t="s">
        <v>83</v>
      </c>
      <c r="AW165" s="13" t="s">
        <v>35</v>
      </c>
      <c r="AX165" s="13" t="s">
        <v>75</v>
      </c>
      <c r="AY165" s="235" t="s">
        <v>131</v>
      </c>
    </row>
    <row r="166" spans="2:65" s="1" customFormat="1" ht="22.5" customHeight="1">
      <c r="B166" s="41"/>
      <c r="C166" s="201" t="s">
        <v>282</v>
      </c>
      <c r="D166" s="201" t="s">
        <v>132</v>
      </c>
      <c r="E166" s="202" t="s">
        <v>283</v>
      </c>
      <c r="F166" s="203" t="s">
        <v>284</v>
      </c>
      <c r="G166" s="204" t="s">
        <v>135</v>
      </c>
      <c r="H166" s="205">
        <v>214.5</v>
      </c>
      <c r="I166" s="206"/>
      <c r="J166" s="207">
        <f>ROUND(I166*H166,2)</f>
        <v>0</v>
      </c>
      <c r="K166" s="203" t="s">
        <v>152</v>
      </c>
      <c r="L166" s="61"/>
      <c r="M166" s="208" t="s">
        <v>21</v>
      </c>
      <c r="N166" s="209" t="s">
        <v>43</v>
      </c>
      <c r="O166" s="42"/>
      <c r="P166" s="210">
        <f>O166*H166</f>
        <v>0</v>
      </c>
      <c r="Q166" s="210">
        <v>3.4000000000000002E-4</v>
      </c>
      <c r="R166" s="210">
        <f>Q166*H166</f>
        <v>7.2930000000000009E-2</v>
      </c>
      <c r="S166" s="210">
        <v>0</v>
      </c>
      <c r="T166" s="211">
        <f>S166*H166</f>
        <v>0</v>
      </c>
      <c r="AR166" s="24" t="s">
        <v>216</v>
      </c>
      <c r="AT166" s="24" t="s">
        <v>132</v>
      </c>
      <c r="AU166" s="24" t="s">
        <v>83</v>
      </c>
      <c r="AY166" s="24" t="s">
        <v>131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24" t="s">
        <v>83</v>
      </c>
      <c r="BK166" s="212">
        <f>ROUND(I166*H166,2)</f>
        <v>0</v>
      </c>
      <c r="BL166" s="24" t="s">
        <v>216</v>
      </c>
      <c r="BM166" s="24" t="s">
        <v>285</v>
      </c>
    </row>
    <row r="167" spans="2:65" s="13" customFormat="1">
      <c r="B167" s="225"/>
      <c r="C167" s="226"/>
      <c r="D167" s="249" t="s">
        <v>137</v>
      </c>
      <c r="E167" s="250" t="s">
        <v>21</v>
      </c>
      <c r="F167" s="251" t="s">
        <v>286</v>
      </c>
      <c r="G167" s="226"/>
      <c r="H167" s="252">
        <v>214.5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137</v>
      </c>
      <c r="AU167" s="235" t="s">
        <v>83</v>
      </c>
      <c r="AV167" s="13" t="s">
        <v>83</v>
      </c>
      <c r="AW167" s="13" t="s">
        <v>35</v>
      </c>
      <c r="AX167" s="13" t="s">
        <v>75</v>
      </c>
      <c r="AY167" s="235" t="s">
        <v>131</v>
      </c>
    </row>
    <row r="168" spans="2:65" s="1" customFormat="1" ht="31.5" customHeight="1">
      <c r="B168" s="41"/>
      <c r="C168" s="201" t="s">
        <v>287</v>
      </c>
      <c r="D168" s="201" t="s">
        <v>132</v>
      </c>
      <c r="E168" s="202" t="s">
        <v>288</v>
      </c>
      <c r="F168" s="203" t="s">
        <v>289</v>
      </c>
      <c r="G168" s="204" t="s">
        <v>179</v>
      </c>
      <c r="H168" s="205">
        <v>106.7</v>
      </c>
      <c r="I168" s="206"/>
      <c r="J168" s="207">
        <f>ROUND(I168*H168,2)</f>
        <v>0</v>
      </c>
      <c r="K168" s="203" t="s">
        <v>21</v>
      </c>
      <c r="L168" s="61"/>
      <c r="M168" s="208" t="s">
        <v>21</v>
      </c>
      <c r="N168" s="209" t="s">
        <v>43</v>
      </c>
      <c r="O168" s="42"/>
      <c r="P168" s="210">
        <f>O168*H168</f>
        <v>0</v>
      </c>
      <c r="Q168" s="210">
        <v>2.5999999999999999E-3</v>
      </c>
      <c r="R168" s="210">
        <f>Q168*H168</f>
        <v>0.27742</v>
      </c>
      <c r="S168" s="210">
        <v>0</v>
      </c>
      <c r="T168" s="211">
        <f>S168*H168</f>
        <v>0</v>
      </c>
      <c r="AR168" s="24" t="s">
        <v>216</v>
      </c>
      <c r="AT168" s="24" t="s">
        <v>132</v>
      </c>
      <c r="AU168" s="24" t="s">
        <v>83</v>
      </c>
      <c r="AY168" s="24" t="s">
        <v>131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4" t="s">
        <v>83</v>
      </c>
      <c r="BK168" s="212">
        <f>ROUND(I168*H168,2)</f>
        <v>0</v>
      </c>
      <c r="BL168" s="24" t="s">
        <v>216</v>
      </c>
      <c r="BM168" s="24" t="s">
        <v>290</v>
      </c>
    </row>
    <row r="169" spans="2:65" s="12" customFormat="1">
      <c r="B169" s="213"/>
      <c r="C169" s="214"/>
      <c r="D169" s="215" t="s">
        <v>137</v>
      </c>
      <c r="E169" s="216" t="s">
        <v>21</v>
      </c>
      <c r="F169" s="217" t="s">
        <v>291</v>
      </c>
      <c r="G169" s="214"/>
      <c r="H169" s="218" t="s">
        <v>21</v>
      </c>
      <c r="I169" s="219"/>
      <c r="J169" s="214"/>
      <c r="K169" s="214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137</v>
      </c>
      <c r="AU169" s="224" t="s">
        <v>83</v>
      </c>
      <c r="AV169" s="12" t="s">
        <v>75</v>
      </c>
      <c r="AW169" s="12" t="s">
        <v>35</v>
      </c>
      <c r="AX169" s="12" t="s">
        <v>71</v>
      </c>
      <c r="AY169" s="224" t="s">
        <v>131</v>
      </c>
    </row>
    <row r="170" spans="2:65" s="13" customFormat="1">
      <c r="B170" s="225"/>
      <c r="C170" s="226"/>
      <c r="D170" s="249" t="s">
        <v>137</v>
      </c>
      <c r="E170" s="250" t="s">
        <v>21</v>
      </c>
      <c r="F170" s="251" t="s">
        <v>292</v>
      </c>
      <c r="G170" s="226"/>
      <c r="H170" s="252">
        <v>106.7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137</v>
      </c>
      <c r="AU170" s="235" t="s">
        <v>83</v>
      </c>
      <c r="AV170" s="13" t="s">
        <v>83</v>
      </c>
      <c r="AW170" s="13" t="s">
        <v>35</v>
      </c>
      <c r="AX170" s="13" t="s">
        <v>75</v>
      </c>
      <c r="AY170" s="235" t="s">
        <v>131</v>
      </c>
    </row>
    <row r="171" spans="2:65" s="1" customFormat="1" ht="22.5" customHeight="1">
      <c r="B171" s="41"/>
      <c r="C171" s="201" t="s">
        <v>293</v>
      </c>
      <c r="D171" s="201" t="s">
        <v>132</v>
      </c>
      <c r="E171" s="202" t="s">
        <v>294</v>
      </c>
      <c r="F171" s="203" t="s">
        <v>295</v>
      </c>
      <c r="G171" s="204" t="s">
        <v>296</v>
      </c>
      <c r="H171" s="205">
        <v>1</v>
      </c>
      <c r="I171" s="206"/>
      <c r="J171" s="207">
        <f>ROUND(I171*H171,2)</f>
        <v>0</v>
      </c>
      <c r="K171" s="203" t="s">
        <v>21</v>
      </c>
      <c r="L171" s="61"/>
      <c r="M171" s="208" t="s">
        <v>21</v>
      </c>
      <c r="N171" s="209" t="s">
        <v>43</v>
      </c>
      <c r="O171" s="42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24" t="s">
        <v>216</v>
      </c>
      <c r="AT171" s="24" t="s">
        <v>132</v>
      </c>
      <c r="AU171" s="24" t="s">
        <v>83</v>
      </c>
      <c r="AY171" s="24" t="s">
        <v>131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4" t="s">
        <v>83</v>
      </c>
      <c r="BK171" s="212">
        <f>ROUND(I171*H171,2)</f>
        <v>0</v>
      </c>
      <c r="BL171" s="24" t="s">
        <v>216</v>
      </c>
      <c r="BM171" s="24" t="s">
        <v>297</v>
      </c>
    </row>
    <row r="172" spans="2:65" s="12" customFormat="1">
      <c r="B172" s="213"/>
      <c r="C172" s="214"/>
      <c r="D172" s="215" t="s">
        <v>137</v>
      </c>
      <c r="E172" s="216" t="s">
        <v>21</v>
      </c>
      <c r="F172" s="217" t="s">
        <v>298</v>
      </c>
      <c r="G172" s="214"/>
      <c r="H172" s="218" t="s">
        <v>21</v>
      </c>
      <c r="I172" s="219"/>
      <c r="J172" s="214"/>
      <c r="K172" s="214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137</v>
      </c>
      <c r="AU172" s="224" t="s">
        <v>83</v>
      </c>
      <c r="AV172" s="12" t="s">
        <v>75</v>
      </c>
      <c r="AW172" s="12" t="s">
        <v>35</v>
      </c>
      <c r="AX172" s="12" t="s">
        <v>71</v>
      </c>
      <c r="AY172" s="224" t="s">
        <v>131</v>
      </c>
    </row>
    <row r="173" spans="2:65" s="13" customFormat="1">
      <c r="B173" s="225"/>
      <c r="C173" s="226"/>
      <c r="D173" s="249" t="s">
        <v>137</v>
      </c>
      <c r="E173" s="250" t="s">
        <v>21</v>
      </c>
      <c r="F173" s="251" t="s">
        <v>75</v>
      </c>
      <c r="G173" s="226"/>
      <c r="H173" s="252">
        <v>1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137</v>
      </c>
      <c r="AU173" s="235" t="s">
        <v>83</v>
      </c>
      <c r="AV173" s="13" t="s">
        <v>83</v>
      </c>
      <c r="AW173" s="13" t="s">
        <v>35</v>
      </c>
      <c r="AX173" s="13" t="s">
        <v>75</v>
      </c>
      <c r="AY173" s="235" t="s">
        <v>131</v>
      </c>
    </row>
    <row r="174" spans="2:65" s="1" customFormat="1" ht="22.5" customHeight="1">
      <c r="B174" s="41"/>
      <c r="C174" s="201" t="s">
        <v>299</v>
      </c>
      <c r="D174" s="201" t="s">
        <v>132</v>
      </c>
      <c r="E174" s="202" t="s">
        <v>300</v>
      </c>
      <c r="F174" s="203" t="s">
        <v>301</v>
      </c>
      <c r="G174" s="204" t="s">
        <v>223</v>
      </c>
      <c r="H174" s="205">
        <v>1.579</v>
      </c>
      <c r="I174" s="206"/>
      <c r="J174" s="207">
        <f>ROUND(I174*H174,2)</f>
        <v>0</v>
      </c>
      <c r="K174" s="203" t="s">
        <v>152</v>
      </c>
      <c r="L174" s="61"/>
      <c r="M174" s="208" t="s">
        <v>21</v>
      </c>
      <c r="N174" s="209" t="s">
        <v>43</v>
      </c>
      <c r="O174" s="42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AR174" s="24" t="s">
        <v>216</v>
      </c>
      <c r="AT174" s="24" t="s">
        <v>132</v>
      </c>
      <c r="AU174" s="24" t="s">
        <v>83</v>
      </c>
      <c r="AY174" s="24" t="s">
        <v>131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24" t="s">
        <v>83</v>
      </c>
      <c r="BK174" s="212">
        <f>ROUND(I174*H174,2)</f>
        <v>0</v>
      </c>
      <c r="BL174" s="24" t="s">
        <v>216</v>
      </c>
      <c r="BM174" s="24" t="s">
        <v>302</v>
      </c>
    </row>
    <row r="175" spans="2:65" s="11" customFormat="1" ht="29.85" customHeight="1">
      <c r="B175" s="187"/>
      <c r="C175" s="188"/>
      <c r="D175" s="189" t="s">
        <v>70</v>
      </c>
      <c r="E175" s="247" t="s">
        <v>303</v>
      </c>
      <c r="F175" s="247" t="s">
        <v>304</v>
      </c>
      <c r="G175" s="188"/>
      <c r="H175" s="188"/>
      <c r="I175" s="191"/>
      <c r="J175" s="248">
        <f>BK175</f>
        <v>0</v>
      </c>
      <c r="K175" s="188"/>
      <c r="L175" s="193"/>
      <c r="M175" s="194"/>
      <c r="N175" s="195"/>
      <c r="O175" s="195"/>
      <c r="P175" s="196">
        <f>SUM(P176:P199)</f>
        <v>0</v>
      </c>
      <c r="Q175" s="195"/>
      <c r="R175" s="196">
        <f>SUM(R176:R199)</f>
        <v>1.1635904999999998</v>
      </c>
      <c r="S175" s="195"/>
      <c r="T175" s="197">
        <f>SUM(T176:T199)</f>
        <v>0.96791000000000005</v>
      </c>
      <c r="AR175" s="198" t="s">
        <v>83</v>
      </c>
      <c r="AT175" s="199" t="s">
        <v>70</v>
      </c>
      <c r="AU175" s="199" t="s">
        <v>75</v>
      </c>
      <c r="AY175" s="198" t="s">
        <v>131</v>
      </c>
      <c r="BK175" s="200">
        <f>SUM(BK176:BK199)</f>
        <v>0</v>
      </c>
    </row>
    <row r="176" spans="2:65" s="1" customFormat="1" ht="22.5" customHeight="1">
      <c r="B176" s="41"/>
      <c r="C176" s="201" t="s">
        <v>305</v>
      </c>
      <c r="D176" s="201" t="s">
        <v>132</v>
      </c>
      <c r="E176" s="202" t="s">
        <v>306</v>
      </c>
      <c r="F176" s="203" t="s">
        <v>307</v>
      </c>
      <c r="G176" s="204" t="s">
        <v>135</v>
      </c>
      <c r="H176" s="205">
        <v>174.34</v>
      </c>
      <c r="I176" s="206"/>
      <c r="J176" s="207">
        <f>ROUND(I176*H176,2)</f>
        <v>0</v>
      </c>
      <c r="K176" s="203" t="s">
        <v>21</v>
      </c>
      <c r="L176" s="61"/>
      <c r="M176" s="208" t="s">
        <v>21</v>
      </c>
      <c r="N176" s="209" t="s">
        <v>43</v>
      </c>
      <c r="O176" s="42"/>
      <c r="P176" s="210">
        <f>O176*H176</f>
        <v>0</v>
      </c>
      <c r="Q176" s="210">
        <v>0</v>
      </c>
      <c r="R176" s="210">
        <f>Q176*H176</f>
        <v>0</v>
      </c>
      <c r="S176" s="210">
        <v>5.0000000000000001E-3</v>
      </c>
      <c r="T176" s="211">
        <f>S176*H176</f>
        <v>0.87170000000000003</v>
      </c>
      <c r="AR176" s="24" t="s">
        <v>216</v>
      </c>
      <c r="AT176" s="24" t="s">
        <v>132</v>
      </c>
      <c r="AU176" s="24" t="s">
        <v>83</v>
      </c>
      <c r="AY176" s="24" t="s">
        <v>131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4" t="s">
        <v>83</v>
      </c>
      <c r="BK176" s="212">
        <f>ROUND(I176*H176,2)</f>
        <v>0</v>
      </c>
      <c r="BL176" s="24" t="s">
        <v>216</v>
      </c>
      <c r="BM176" s="24" t="s">
        <v>308</v>
      </c>
    </row>
    <row r="177" spans="2:65" s="12" customFormat="1">
      <c r="B177" s="213"/>
      <c r="C177" s="214"/>
      <c r="D177" s="215" t="s">
        <v>137</v>
      </c>
      <c r="E177" s="216" t="s">
        <v>21</v>
      </c>
      <c r="F177" s="217" t="s">
        <v>273</v>
      </c>
      <c r="G177" s="214"/>
      <c r="H177" s="218" t="s">
        <v>21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137</v>
      </c>
      <c r="AU177" s="224" t="s">
        <v>83</v>
      </c>
      <c r="AV177" s="12" t="s">
        <v>75</v>
      </c>
      <c r="AW177" s="12" t="s">
        <v>35</v>
      </c>
      <c r="AX177" s="12" t="s">
        <v>71</v>
      </c>
      <c r="AY177" s="224" t="s">
        <v>131</v>
      </c>
    </row>
    <row r="178" spans="2:65" s="13" customFormat="1">
      <c r="B178" s="225"/>
      <c r="C178" s="226"/>
      <c r="D178" s="215" t="s">
        <v>137</v>
      </c>
      <c r="E178" s="227" t="s">
        <v>21</v>
      </c>
      <c r="F178" s="228" t="s">
        <v>309</v>
      </c>
      <c r="G178" s="226"/>
      <c r="H178" s="229">
        <v>66.981999999999999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137</v>
      </c>
      <c r="AU178" s="235" t="s">
        <v>83</v>
      </c>
      <c r="AV178" s="13" t="s">
        <v>83</v>
      </c>
      <c r="AW178" s="13" t="s">
        <v>35</v>
      </c>
      <c r="AX178" s="13" t="s">
        <v>71</v>
      </c>
      <c r="AY178" s="235" t="s">
        <v>131</v>
      </c>
    </row>
    <row r="179" spans="2:65" s="13" customFormat="1">
      <c r="B179" s="225"/>
      <c r="C179" s="226"/>
      <c r="D179" s="215" t="s">
        <v>137</v>
      </c>
      <c r="E179" s="227" t="s">
        <v>21</v>
      </c>
      <c r="F179" s="228" t="s">
        <v>310</v>
      </c>
      <c r="G179" s="226"/>
      <c r="H179" s="229">
        <v>107.358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137</v>
      </c>
      <c r="AU179" s="235" t="s">
        <v>83</v>
      </c>
      <c r="AV179" s="13" t="s">
        <v>83</v>
      </c>
      <c r="AW179" s="13" t="s">
        <v>35</v>
      </c>
      <c r="AX179" s="13" t="s">
        <v>71</v>
      </c>
      <c r="AY179" s="235" t="s">
        <v>131</v>
      </c>
    </row>
    <row r="180" spans="2:65" s="14" customFormat="1">
      <c r="B180" s="236"/>
      <c r="C180" s="237"/>
      <c r="D180" s="249" t="s">
        <v>137</v>
      </c>
      <c r="E180" s="256" t="s">
        <v>21</v>
      </c>
      <c r="F180" s="257" t="s">
        <v>147</v>
      </c>
      <c r="G180" s="237"/>
      <c r="H180" s="258">
        <v>174.34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137</v>
      </c>
      <c r="AU180" s="246" t="s">
        <v>83</v>
      </c>
      <c r="AV180" s="14" t="s">
        <v>88</v>
      </c>
      <c r="AW180" s="14" t="s">
        <v>35</v>
      </c>
      <c r="AX180" s="14" t="s">
        <v>75</v>
      </c>
      <c r="AY180" s="246" t="s">
        <v>131</v>
      </c>
    </row>
    <row r="181" spans="2:65" s="1" customFormat="1" ht="31.5" customHeight="1">
      <c r="B181" s="41"/>
      <c r="C181" s="201" t="s">
        <v>311</v>
      </c>
      <c r="D181" s="201" t="s">
        <v>132</v>
      </c>
      <c r="E181" s="202" t="s">
        <v>312</v>
      </c>
      <c r="F181" s="203" t="s">
        <v>313</v>
      </c>
      <c r="G181" s="204" t="s">
        <v>314</v>
      </c>
      <c r="H181" s="205">
        <v>1011.81</v>
      </c>
      <c r="I181" s="206"/>
      <c r="J181" s="207">
        <f>ROUND(I181*H181,2)</f>
        <v>0</v>
      </c>
      <c r="K181" s="203" t="s">
        <v>152</v>
      </c>
      <c r="L181" s="61"/>
      <c r="M181" s="208" t="s">
        <v>21</v>
      </c>
      <c r="N181" s="209" t="s">
        <v>43</v>
      </c>
      <c r="O181" s="42"/>
      <c r="P181" s="210">
        <f>O181*H181</f>
        <v>0</v>
      </c>
      <c r="Q181" s="210">
        <v>5.0000000000000002E-5</v>
      </c>
      <c r="R181" s="210">
        <f>Q181*H181</f>
        <v>5.0590499999999997E-2</v>
      </c>
      <c r="S181" s="210">
        <v>0</v>
      </c>
      <c r="T181" s="211">
        <f>S181*H181</f>
        <v>0</v>
      </c>
      <c r="AR181" s="24" t="s">
        <v>216</v>
      </c>
      <c r="AT181" s="24" t="s">
        <v>132</v>
      </c>
      <c r="AU181" s="24" t="s">
        <v>83</v>
      </c>
      <c r="AY181" s="24" t="s">
        <v>131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4" t="s">
        <v>83</v>
      </c>
      <c r="BK181" s="212">
        <f>ROUND(I181*H181,2)</f>
        <v>0</v>
      </c>
      <c r="BL181" s="24" t="s">
        <v>216</v>
      </c>
      <c r="BM181" s="24" t="s">
        <v>315</v>
      </c>
    </row>
    <row r="182" spans="2:65" s="12" customFormat="1">
      <c r="B182" s="213"/>
      <c r="C182" s="214"/>
      <c r="D182" s="215" t="s">
        <v>137</v>
      </c>
      <c r="E182" s="216" t="s">
        <v>21</v>
      </c>
      <c r="F182" s="217" t="s">
        <v>291</v>
      </c>
      <c r="G182" s="214"/>
      <c r="H182" s="218" t="s">
        <v>21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137</v>
      </c>
      <c r="AU182" s="224" t="s">
        <v>83</v>
      </c>
      <c r="AV182" s="12" t="s">
        <v>75</v>
      </c>
      <c r="AW182" s="12" t="s">
        <v>35</v>
      </c>
      <c r="AX182" s="12" t="s">
        <v>71</v>
      </c>
      <c r="AY182" s="224" t="s">
        <v>131</v>
      </c>
    </row>
    <row r="183" spans="2:65" s="13" customFormat="1">
      <c r="B183" s="225"/>
      <c r="C183" s="226"/>
      <c r="D183" s="215" t="s">
        <v>137</v>
      </c>
      <c r="E183" s="227" t="s">
        <v>21</v>
      </c>
      <c r="F183" s="228" t="s">
        <v>316</v>
      </c>
      <c r="G183" s="226"/>
      <c r="H183" s="229">
        <v>269.04000000000002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137</v>
      </c>
      <c r="AU183" s="235" t="s">
        <v>83</v>
      </c>
      <c r="AV183" s="13" t="s">
        <v>83</v>
      </c>
      <c r="AW183" s="13" t="s">
        <v>35</v>
      </c>
      <c r="AX183" s="13" t="s">
        <v>71</v>
      </c>
      <c r="AY183" s="235" t="s">
        <v>131</v>
      </c>
    </row>
    <row r="184" spans="2:65" s="13" customFormat="1">
      <c r="B184" s="225"/>
      <c r="C184" s="226"/>
      <c r="D184" s="215" t="s">
        <v>137</v>
      </c>
      <c r="E184" s="227" t="s">
        <v>21</v>
      </c>
      <c r="F184" s="228" t="s">
        <v>317</v>
      </c>
      <c r="G184" s="226"/>
      <c r="H184" s="229">
        <v>742.77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137</v>
      </c>
      <c r="AU184" s="235" t="s">
        <v>83</v>
      </c>
      <c r="AV184" s="13" t="s">
        <v>83</v>
      </c>
      <c r="AW184" s="13" t="s">
        <v>35</v>
      </c>
      <c r="AX184" s="13" t="s">
        <v>71</v>
      </c>
      <c r="AY184" s="235" t="s">
        <v>131</v>
      </c>
    </row>
    <row r="185" spans="2:65" s="14" customFormat="1">
      <c r="B185" s="236"/>
      <c r="C185" s="237"/>
      <c r="D185" s="249" t="s">
        <v>137</v>
      </c>
      <c r="E185" s="256" t="s">
        <v>21</v>
      </c>
      <c r="F185" s="257" t="s">
        <v>147</v>
      </c>
      <c r="G185" s="237"/>
      <c r="H185" s="258">
        <v>1011.81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137</v>
      </c>
      <c r="AU185" s="246" t="s">
        <v>83</v>
      </c>
      <c r="AV185" s="14" t="s">
        <v>88</v>
      </c>
      <c r="AW185" s="14" t="s">
        <v>35</v>
      </c>
      <c r="AX185" s="14" t="s">
        <v>75</v>
      </c>
      <c r="AY185" s="246" t="s">
        <v>131</v>
      </c>
    </row>
    <row r="186" spans="2:65" s="1" customFormat="1" ht="22.5" customHeight="1">
      <c r="B186" s="41"/>
      <c r="C186" s="259" t="s">
        <v>318</v>
      </c>
      <c r="D186" s="259" t="s">
        <v>319</v>
      </c>
      <c r="E186" s="260" t="s">
        <v>320</v>
      </c>
      <c r="F186" s="261" t="s">
        <v>321</v>
      </c>
      <c r="G186" s="262" t="s">
        <v>223</v>
      </c>
      <c r="H186" s="263">
        <v>0.29599999999999999</v>
      </c>
      <c r="I186" s="264"/>
      <c r="J186" s="265">
        <f>ROUND(I186*H186,2)</f>
        <v>0</v>
      </c>
      <c r="K186" s="261" t="s">
        <v>152</v>
      </c>
      <c r="L186" s="266"/>
      <c r="M186" s="267" t="s">
        <v>21</v>
      </c>
      <c r="N186" s="268" t="s">
        <v>43</v>
      </c>
      <c r="O186" s="42"/>
      <c r="P186" s="210">
        <f>O186*H186</f>
        <v>0</v>
      </c>
      <c r="Q186" s="210">
        <v>1</v>
      </c>
      <c r="R186" s="210">
        <f>Q186*H186</f>
        <v>0.29599999999999999</v>
      </c>
      <c r="S186" s="210">
        <v>0</v>
      </c>
      <c r="T186" s="211">
        <f>S186*H186</f>
        <v>0</v>
      </c>
      <c r="AR186" s="24" t="s">
        <v>311</v>
      </c>
      <c r="AT186" s="24" t="s">
        <v>319</v>
      </c>
      <c r="AU186" s="24" t="s">
        <v>83</v>
      </c>
      <c r="AY186" s="24" t="s">
        <v>131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24" t="s">
        <v>83</v>
      </c>
      <c r="BK186" s="212">
        <f>ROUND(I186*H186,2)</f>
        <v>0</v>
      </c>
      <c r="BL186" s="24" t="s">
        <v>216</v>
      </c>
      <c r="BM186" s="24" t="s">
        <v>322</v>
      </c>
    </row>
    <row r="187" spans="2:65" s="1" customFormat="1" ht="24">
      <c r="B187" s="41"/>
      <c r="C187" s="63"/>
      <c r="D187" s="215" t="s">
        <v>323</v>
      </c>
      <c r="E187" s="63"/>
      <c r="F187" s="269" t="s">
        <v>324</v>
      </c>
      <c r="G187" s="63"/>
      <c r="H187" s="63"/>
      <c r="I187" s="172"/>
      <c r="J187" s="63"/>
      <c r="K187" s="63"/>
      <c r="L187" s="61"/>
      <c r="M187" s="270"/>
      <c r="N187" s="42"/>
      <c r="O187" s="42"/>
      <c r="P187" s="42"/>
      <c r="Q187" s="42"/>
      <c r="R187" s="42"/>
      <c r="S187" s="42"/>
      <c r="T187" s="78"/>
      <c r="AT187" s="24" t="s">
        <v>323</v>
      </c>
      <c r="AU187" s="24" t="s">
        <v>83</v>
      </c>
    </row>
    <row r="188" spans="2:65" s="13" customFormat="1">
      <c r="B188" s="225"/>
      <c r="C188" s="226"/>
      <c r="D188" s="249" t="s">
        <v>137</v>
      </c>
      <c r="E188" s="250" t="s">
        <v>21</v>
      </c>
      <c r="F188" s="251" t="s">
        <v>325</v>
      </c>
      <c r="G188" s="226"/>
      <c r="H188" s="252">
        <v>0.29599999999999999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137</v>
      </c>
      <c r="AU188" s="235" t="s">
        <v>83</v>
      </c>
      <c r="AV188" s="13" t="s">
        <v>83</v>
      </c>
      <c r="AW188" s="13" t="s">
        <v>35</v>
      </c>
      <c r="AX188" s="13" t="s">
        <v>75</v>
      </c>
      <c r="AY188" s="235" t="s">
        <v>131</v>
      </c>
    </row>
    <row r="189" spans="2:65" s="1" customFormat="1" ht="22.5" customHeight="1">
      <c r="B189" s="41"/>
      <c r="C189" s="259" t="s">
        <v>326</v>
      </c>
      <c r="D189" s="259" t="s">
        <v>319</v>
      </c>
      <c r="E189" s="260" t="s">
        <v>327</v>
      </c>
      <c r="F189" s="261" t="s">
        <v>328</v>
      </c>
      <c r="G189" s="262" t="s">
        <v>223</v>
      </c>
      <c r="H189" s="263">
        <v>0.57199999999999995</v>
      </c>
      <c r="I189" s="264"/>
      <c r="J189" s="265">
        <f>ROUND(I189*H189,2)</f>
        <v>0</v>
      </c>
      <c r="K189" s="261" t="s">
        <v>152</v>
      </c>
      <c r="L189" s="266"/>
      <c r="M189" s="267" t="s">
        <v>21</v>
      </c>
      <c r="N189" s="268" t="s">
        <v>43</v>
      </c>
      <c r="O189" s="42"/>
      <c r="P189" s="210">
        <f>O189*H189</f>
        <v>0</v>
      </c>
      <c r="Q189" s="210">
        <v>1</v>
      </c>
      <c r="R189" s="210">
        <f>Q189*H189</f>
        <v>0.57199999999999995</v>
      </c>
      <c r="S189" s="210">
        <v>0</v>
      </c>
      <c r="T189" s="211">
        <f>S189*H189</f>
        <v>0</v>
      </c>
      <c r="AR189" s="24" t="s">
        <v>311</v>
      </c>
      <c r="AT189" s="24" t="s">
        <v>319</v>
      </c>
      <c r="AU189" s="24" t="s">
        <v>83</v>
      </c>
      <c r="AY189" s="24" t="s">
        <v>131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4" t="s">
        <v>83</v>
      </c>
      <c r="BK189" s="212">
        <f>ROUND(I189*H189,2)</f>
        <v>0</v>
      </c>
      <c r="BL189" s="24" t="s">
        <v>216</v>
      </c>
      <c r="BM189" s="24" t="s">
        <v>329</v>
      </c>
    </row>
    <row r="190" spans="2:65" s="1" customFormat="1" ht="24">
      <c r="B190" s="41"/>
      <c r="C190" s="63"/>
      <c r="D190" s="215" t="s">
        <v>323</v>
      </c>
      <c r="E190" s="63"/>
      <c r="F190" s="269" t="s">
        <v>330</v>
      </c>
      <c r="G190" s="63"/>
      <c r="H190" s="63"/>
      <c r="I190" s="172"/>
      <c r="J190" s="63"/>
      <c r="K190" s="63"/>
      <c r="L190" s="61"/>
      <c r="M190" s="270"/>
      <c r="N190" s="42"/>
      <c r="O190" s="42"/>
      <c r="P190" s="42"/>
      <c r="Q190" s="42"/>
      <c r="R190" s="42"/>
      <c r="S190" s="42"/>
      <c r="T190" s="78"/>
      <c r="AT190" s="24" t="s">
        <v>323</v>
      </c>
      <c r="AU190" s="24" t="s">
        <v>83</v>
      </c>
    </row>
    <row r="191" spans="2:65" s="13" customFormat="1">
      <c r="B191" s="225"/>
      <c r="C191" s="226"/>
      <c r="D191" s="249" t="s">
        <v>137</v>
      </c>
      <c r="E191" s="250" t="s">
        <v>21</v>
      </c>
      <c r="F191" s="251" t="s">
        <v>331</v>
      </c>
      <c r="G191" s="226"/>
      <c r="H191" s="252">
        <v>0.57199999999999995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137</v>
      </c>
      <c r="AU191" s="235" t="s">
        <v>83</v>
      </c>
      <c r="AV191" s="13" t="s">
        <v>83</v>
      </c>
      <c r="AW191" s="13" t="s">
        <v>35</v>
      </c>
      <c r="AX191" s="13" t="s">
        <v>75</v>
      </c>
      <c r="AY191" s="235" t="s">
        <v>131</v>
      </c>
    </row>
    <row r="192" spans="2:65" s="1" customFormat="1" ht="22.5" customHeight="1">
      <c r="B192" s="41"/>
      <c r="C192" s="259" t="s">
        <v>332</v>
      </c>
      <c r="D192" s="259" t="s">
        <v>319</v>
      </c>
      <c r="E192" s="260" t="s">
        <v>333</v>
      </c>
      <c r="F192" s="261" t="s">
        <v>334</v>
      </c>
      <c r="G192" s="262" t="s">
        <v>223</v>
      </c>
      <c r="H192" s="263">
        <v>0.245</v>
      </c>
      <c r="I192" s="264"/>
      <c r="J192" s="265">
        <f>ROUND(I192*H192,2)</f>
        <v>0</v>
      </c>
      <c r="K192" s="261" t="s">
        <v>152</v>
      </c>
      <c r="L192" s="266"/>
      <c r="M192" s="267" t="s">
        <v>21</v>
      </c>
      <c r="N192" s="268" t="s">
        <v>43</v>
      </c>
      <c r="O192" s="42"/>
      <c r="P192" s="210">
        <f>O192*H192</f>
        <v>0</v>
      </c>
      <c r="Q192" s="210">
        <v>1</v>
      </c>
      <c r="R192" s="210">
        <f>Q192*H192</f>
        <v>0.245</v>
      </c>
      <c r="S192" s="210">
        <v>0</v>
      </c>
      <c r="T192" s="211">
        <f>S192*H192</f>
        <v>0</v>
      </c>
      <c r="AR192" s="24" t="s">
        <v>311</v>
      </c>
      <c r="AT192" s="24" t="s">
        <v>319</v>
      </c>
      <c r="AU192" s="24" t="s">
        <v>83</v>
      </c>
      <c r="AY192" s="24" t="s">
        <v>131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4" t="s">
        <v>83</v>
      </c>
      <c r="BK192" s="212">
        <f>ROUND(I192*H192,2)</f>
        <v>0</v>
      </c>
      <c r="BL192" s="24" t="s">
        <v>216</v>
      </c>
      <c r="BM192" s="24" t="s">
        <v>335</v>
      </c>
    </row>
    <row r="193" spans="2:65" s="1" customFormat="1" ht="24">
      <c r="B193" s="41"/>
      <c r="C193" s="63"/>
      <c r="D193" s="215" t="s">
        <v>323</v>
      </c>
      <c r="E193" s="63"/>
      <c r="F193" s="269" t="s">
        <v>336</v>
      </c>
      <c r="G193" s="63"/>
      <c r="H193" s="63"/>
      <c r="I193" s="172"/>
      <c r="J193" s="63"/>
      <c r="K193" s="63"/>
      <c r="L193" s="61"/>
      <c r="M193" s="270"/>
      <c r="N193" s="42"/>
      <c r="O193" s="42"/>
      <c r="P193" s="42"/>
      <c r="Q193" s="42"/>
      <c r="R193" s="42"/>
      <c r="S193" s="42"/>
      <c r="T193" s="78"/>
      <c r="AT193" s="24" t="s">
        <v>323</v>
      </c>
      <c r="AU193" s="24" t="s">
        <v>83</v>
      </c>
    </row>
    <row r="194" spans="2:65" s="13" customFormat="1">
      <c r="B194" s="225"/>
      <c r="C194" s="226"/>
      <c r="D194" s="249" t="s">
        <v>137</v>
      </c>
      <c r="E194" s="250" t="s">
        <v>21</v>
      </c>
      <c r="F194" s="251" t="s">
        <v>337</v>
      </c>
      <c r="G194" s="226"/>
      <c r="H194" s="252">
        <v>0.245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137</v>
      </c>
      <c r="AU194" s="235" t="s">
        <v>83</v>
      </c>
      <c r="AV194" s="13" t="s">
        <v>83</v>
      </c>
      <c r="AW194" s="13" t="s">
        <v>35</v>
      </c>
      <c r="AX194" s="13" t="s">
        <v>75</v>
      </c>
      <c r="AY194" s="235" t="s">
        <v>131</v>
      </c>
    </row>
    <row r="195" spans="2:65" s="1" customFormat="1" ht="22.5" customHeight="1">
      <c r="B195" s="41"/>
      <c r="C195" s="201" t="s">
        <v>338</v>
      </c>
      <c r="D195" s="201" t="s">
        <v>132</v>
      </c>
      <c r="E195" s="202" t="s">
        <v>339</v>
      </c>
      <c r="F195" s="203" t="s">
        <v>340</v>
      </c>
      <c r="G195" s="204" t="s">
        <v>179</v>
      </c>
      <c r="H195" s="205">
        <v>96.21</v>
      </c>
      <c r="I195" s="206"/>
      <c r="J195" s="207">
        <f>ROUND(I195*H195,2)</f>
        <v>0</v>
      </c>
      <c r="K195" s="203" t="s">
        <v>21</v>
      </c>
      <c r="L195" s="61"/>
      <c r="M195" s="208" t="s">
        <v>21</v>
      </c>
      <c r="N195" s="209" t="s">
        <v>43</v>
      </c>
      <c r="O195" s="42"/>
      <c r="P195" s="210">
        <f>O195*H195</f>
        <v>0</v>
      </c>
      <c r="Q195" s="210">
        <v>0</v>
      </c>
      <c r="R195" s="210">
        <f>Q195*H195</f>
        <v>0</v>
      </c>
      <c r="S195" s="210">
        <v>1E-3</v>
      </c>
      <c r="T195" s="211">
        <f>S195*H195</f>
        <v>9.620999999999999E-2</v>
      </c>
      <c r="AR195" s="24" t="s">
        <v>216</v>
      </c>
      <c r="AT195" s="24" t="s">
        <v>132</v>
      </c>
      <c r="AU195" s="24" t="s">
        <v>83</v>
      </c>
      <c r="AY195" s="24" t="s">
        <v>131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24" t="s">
        <v>83</v>
      </c>
      <c r="BK195" s="212">
        <f>ROUND(I195*H195,2)</f>
        <v>0</v>
      </c>
      <c r="BL195" s="24" t="s">
        <v>216</v>
      </c>
      <c r="BM195" s="24" t="s">
        <v>341</v>
      </c>
    </row>
    <row r="196" spans="2:65" s="13" customFormat="1">
      <c r="B196" s="225"/>
      <c r="C196" s="226"/>
      <c r="D196" s="249" t="s">
        <v>137</v>
      </c>
      <c r="E196" s="250" t="s">
        <v>21</v>
      </c>
      <c r="F196" s="251" t="s">
        <v>342</v>
      </c>
      <c r="G196" s="226"/>
      <c r="H196" s="252">
        <v>96.21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137</v>
      </c>
      <c r="AU196" s="235" t="s">
        <v>83</v>
      </c>
      <c r="AV196" s="13" t="s">
        <v>83</v>
      </c>
      <c r="AW196" s="13" t="s">
        <v>35</v>
      </c>
      <c r="AX196" s="13" t="s">
        <v>75</v>
      </c>
      <c r="AY196" s="235" t="s">
        <v>131</v>
      </c>
    </row>
    <row r="197" spans="2:65" s="1" customFormat="1" ht="31.5" customHeight="1">
      <c r="B197" s="41"/>
      <c r="C197" s="201" t="s">
        <v>343</v>
      </c>
      <c r="D197" s="201" t="s">
        <v>132</v>
      </c>
      <c r="E197" s="202" t="s">
        <v>344</v>
      </c>
      <c r="F197" s="203" t="s">
        <v>345</v>
      </c>
      <c r="G197" s="204" t="s">
        <v>223</v>
      </c>
      <c r="H197" s="205">
        <v>0.6</v>
      </c>
      <c r="I197" s="206"/>
      <c r="J197" s="207">
        <f>ROUND(I197*H197,2)</f>
        <v>0</v>
      </c>
      <c r="K197" s="203" t="s">
        <v>21</v>
      </c>
      <c r="L197" s="61"/>
      <c r="M197" s="208" t="s">
        <v>21</v>
      </c>
      <c r="N197" s="209" t="s">
        <v>43</v>
      </c>
      <c r="O197" s="42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AR197" s="24" t="s">
        <v>216</v>
      </c>
      <c r="AT197" s="24" t="s">
        <v>132</v>
      </c>
      <c r="AU197" s="24" t="s">
        <v>83</v>
      </c>
      <c r="AY197" s="24" t="s">
        <v>131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24" t="s">
        <v>83</v>
      </c>
      <c r="BK197" s="212">
        <f>ROUND(I197*H197,2)</f>
        <v>0</v>
      </c>
      <c r="BL197" s="24" t="s">
        <v>216</v>
      </c>
      <c r="BM197" s="24" t="s">
        <v>346</v>
      </c>
    </row>
    <row r="198" spans="2:65" s="13" customFormat="1">
      <c r="B198" s="225"/>
      <c r="C198" s="226"/>
      <c r="D198" s="249" t="s">
        <v>137</v>
      </c>
      <c r="E198" s="250" t="s">
        <v>21</v>
      </c>
      <c r="F198" s="251" t="s">
        <v>226</v>
      </c>
      <c r="G198" s="226"/>
      <c r="H198" s="252">
        <v>0.6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137</v>
      </c>
      <c r="AU198" s="235" t="s">
        <v>83</v>
      </c>
      <c r="AV198" s="13" t="s">
        <v>83</v>
      </c>
      <c r="AW198" s="13" t="s">
        <v>35</v>
      </c>
      <c r="AX198" s="13" t="s">
        <v>75</v>
      </c>
      <c r="AY198" s="235" t="s">
        <v>131</v>
      </c>
    </row>
    <row r="199" spans="2:65" s="1" customFormat="1" ht="22.5" customHeight="1">
      <c r="B199" s="41"/>
      <c r="C199" s="201" t="s">
        <v>347</v>
      </c>
      <c r="D199" s="201" t="s">
        <v>132</v>
      </c>
      <c r="E199" s="202" t="s">
        <v>348</v>
      </c>
      <c r="F199" s="203" t="s">
        <v>349</v>
      </c>
      <c r="G199" s="204" t="s">
        <v>223</v>
      </c>
      <c r="H199" s="205">
        <v>1.764</v>
      </c>
      <c r="I199" s="206"/>
      <c r="J199" s="207">
        <f>ROUND(I199*H199,2)</f>
        <v>0</v>
      </c>
      <c r="K199" s="203" t="s">
        <v>152</v>
      </c>
      <c r="L199" s="61"/>
      <c r="M199" s="208" t="s">
        <v>21</v>
      </c>
      <c r="N199" s="209" t="s">
        <v>43</v>
      </c>
      <c r="O199" s="42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AR199" s="24" t="s">
        <v>216</v>
      </c>
      <c r="AT199" s="24" t="s">
        <v>132</v>
      </c>
      <c r="AU199" s="24" t="s">
        <v>83</v>
      </c>
      <c r="AY199" s="24" t="s">
        <v>131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24" t="s">
        <v>83</v>
      </c>
      <c r="BK199" s="212">
        <f>ROUND(I199*H199,2)</f>
        <v>0</v>
      </c>
      <c r="BL199" s="24" t="s">
        <v>216</v>
      </c>
      <c r="BM199" s="24" t="s">
        <v>350</v>
      </c>
    </row>
    <row r="200" spans="2:65" s="11" customFormat="1" ht="29.85" customHeight="1">
      <c r="B200" s="187"/>
      <c r="C200" s="188"/>
      <c r="D200" s="189" t="s">
        <v>70</v>
      </c>
      <c r="E200" s="247" t="s">
        <v>351</v>
      </c>
      <c r="F200" s="247" t="s">
        <v>352</v>
      </c>
      <c r="G200" s="188"/>
      <c r="H200" s="188"/>
      <c r="I200" s="191"/>
      <c r="J200" s="248">
        <f>BK200</f>
        <v>0</v>
      </c>
      <c r="K200" s="188"/>
      <c r="L200" s="193"/>
      <c r="M200" s="194"/>
      <c r="N200" s="195"/>
      <c r="O200" s="195"/>
      <c r="P200" s="196">
        <f>SUM(P201:P224)</f>
        <v>0</v>
      </c>
      <c r="Q200" s="195"/>
      <c r="R200" s="196">
        <f>SUM(R201:R224)</f>
        <v>0.26126640000000001</v>
      </c>
      <c r="S200" s="195"/>
      <c r="T200" s="197">
        <f>SUM(T201:T224)</f>
        <v>0</v>
      </c>
      <c r="AR200" s="198" t="s">
        <v>83</v>
      </c>
      <c r="AT200" s="199" t="s">
        <v>70</v>
      </c>
      <c r="AU200" s="199" t="s">
        <v>75</v>
      </c>
      <c r="AY200" s="198" t="s">
        <v>131</v>
      </c>
      <c r="BK200" s="200">
        <f>SUM(BK201:BK224)</f>
        <v>0</v>
      </c>
    </row>
    <row r="201" spans="2:65" s="1" customFormat="1" ht="22.5" customHeight="1">
      <c r="B201" s="41"/>
      <c r="C201" s="201" t="s">
        <v>353</v>
      </c>
      <c r="D201" s="201" t="s">
        <v>132</v>
      </c>
      <c r="E201" s="202" t="s">
        <v>354</v>
      </c>
      <c r="F201" s="203" t="s">
        <v>355</v>
      </c>
      <c r="G201" s="204" t="s">
        <v>135</v>
      </c>
      <c r="H201" s="205">
        <v>197.1</v>
      </c>
      <c r="I201" s="206"/>
      <c r="J201" s="207">
        <f>ROUND(I201*H201,2)</f>
        <v>0</v>
      </c>
      <c r="K201" s="203" t="s">
        <v>152</v>
      </c>
      <c r="L201" s="61"/>
      <c r="M201" s="208" t="s">
        <v>21</v>
      </c>
      <c r="N201" s="209" t="s">
        <v>43</v>
      </c>
      <c r="O201" s="42"/>
      <c r="P201" s="210">
        <f>O201*H201</f>
        <v>0</v>
      </c>
      <c r="Q201" s="210">
        <v>6.9999999999999994E-5</v>
      </c>
      <c r="R201" s="210">
        <f>Q201*H201</f>
        <v>1.3796999999999999E-2</v>
      </c>
      <c r="S201" s="210">
        <v>0</v>
      </c>
      <c r="T201" s="211">
        <f>S201*H201</f>
        <v>0</v>
      </c>
      <c r="AR201" s="24" t="s">
        <v>216</v>
      </c>
      <c r="AT201" s="24" t="s">
        <v>132</v>
      </c>
      <c r="AU201" s="24" t="s">
        <v>83</v>
      </c>
      <c r="AY201" s="24" t="s">
        <v>131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24" t="s">
        <v>83</v>
      </c>
      <c r="BK201" s="212">
        <f>ROUND(I201*H201,2)</f>
        <v>0</v>
      </c>
      <c r="BL201" s="24" t="s">
        <v>216</v>
      </c>
      <c r="BM201" s="24" t="s">
        <v>356</v>
      </c>
    </row>
    <row r="202" spans="2:65" s="13" customFormat="1">
      <c r="B202" s="225"/>
      <c r="C202" s="226"/>
      <c r="D202" s="249" t="s">
        <v>137</v>
      </c>
      <c r="E202" s="250" t="s">
        <v>21</v>
      </c>
      <c r="F202" s="251" t="s">
        <v>357</v>
      </c>
      <c r="G202" s="226"/>
      <c r="H202" s="252">
        <v>197.1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137</v>
      </c>
      <c r="AU202" s="235" t="s">
        <v>83</v>
      </c>
      <c r="AV202" s="13" t="s">
        <v>83</v>
      </c>
      <c r="AW202" s="13" t="s">
        <v>35</v>
      </c>
      <c r="AX202" s="13" t="s">
        <v>75</v>
      </c>
      <c r="AY202" s="235" t="s">
        <v>131</v>
      </c>
    </row>
    <row r="203" spans="2:65" s="1" customFormat="1" ht="22.5" customHeight="1">
      <c r="B203" s="41"/>
      <c r="C203" s="201" t="s">
        <v>358</v>
      </c>
      <c r="D203" s="201" t="s">
        <v>132</v>
      </c>
      <c r="E203" s="202" t="s">
        <v>359</v>
      </c>
      <c r="F203" s="203" t="s">
        <v>360</v>
      </c>
      <c r="G203" s="204" t="s">
        <v>135</v>
      </c>
      <c r="H203" s="205">
        <v>197.1</v>
      </c>
      <c r="I203" s="206"/>
      <c r="J203" s="207">
        <f>ROUND(I203*H203,2)</f>
        <v>0</v>
      </c>
      <c r="K203" s="203" t="s">
        <v>152</v>
      </c>
      <c r="L203" s="61"/>
      <c r="M203" s="208" t="s">
        <v>21</v>
      </c>
      <c r="N203" s="209" t="s">
        <v>43</v>
      </c>
      <c r="O203" s="42"/>
      <c r="P203" s="210">
        <f>O203*H203</f>
        <v>0</v>
      </c>
      <c r="Q203" s="210">
        <v>6.9999999999999994E-5</v>
      </c>
      <c r="R203" s="210">
        <f>Q203*H203</f>
        <v>1.3796999999999999E-2</v>
      </c>
      <c r="S203" s="210">
        <v>0</v>
      </c>
      <c r="T203" s="211">
        <f>S203*H203</f>
        <v>0</v>
      </c>
      <c r="AR203" s="24" t="s">
        <v>216</v>
      </c>
      <c r="AT203" s="24" t="s">
        <v>132</v>
      </c>
      <c r="AU203" s="24" t="s">
        <v>83</v>
      </c>
      <c r="AY203" s="24" t="s">
        <v>131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24" t="s">
        <v>83</v>
      </c>
      <c r="BK203" s="212">
        <f>ROUND(I203*H203,2)</f>
        <v>0</v>
      </c>
      <c r="BL203" s="24" t="s">
        <v>216</v>
      </c>
      <c r="BM203" s="24" t="s">
        <v>361</v>
      </c>
    </row>
    <row r="204" spans="2:65" s="12" customFormat="1">
      <c r="B204" s="213"/>
      <c r="C204" s="214"/>
      <c r="D204" s="215" t="s">
        <v>137</v>
      </c>
      <c r="E204" s="216" t="s">
        <v>21</v>
      </c>
      <c r="F204" s="217" t="s">
        <v>362</v>
      </c>
      <c r="G204" s="214"/>
      <c r="H204" s="218" t="s">
        <v>21</v>
      </c>
      <c r="I204" s="219"/>
      <c r="J204" s="214"/>
      <c r="K204" s="214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137</v>
      </c>
      <c r="AU204" s="224" t="s">
        <v>83</v>
      </c>
      <c r="AV204" s="12" t="s">
        <v>75</v>
      </c>
      <c r="AW204" s="12" t="s">
        <v>35</v>
      </c>
      <c r="AX204" s="12" t="s">
        <v>71</v>
      </c>
      <c r="AY204" s="224" t="s">
        <v>131</v>
      </c>
    </row>
    <row r="205" spans="2:65" s="13" customFormat="1">
      <c r="B205" s="225"/>
      <c r="C205" s="226"/>
      <c r="D205" s="249" t="s">
        <v>137</v>
      </c>
      <c r="E205" s="250" t="s">
        <v>21</v>
      </c>
      <c r="F205" s="251" t="s">
        <v>363</v>
      </c>
      <c r="G205" s="226"/>
      <c r="H205" s="252">
        <v>197.1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137</v>
      </c>
      <c r="AU205" s="235" t="s">
        <v>83</v>
      </c>
      <c r="AV205" s="13" t="s">
        <v>83</v>
      </c>
      <c r="AW205" s="13" t="s">
        <v>35</v>
      </c>
      <c r="AX205" s="13" t="s">
        <v>75</v>
      </c>
      <c r="AY205" s="235" t="s">
        <v>131</v>
      </c>
    </row>
    <row r="206" spans="2:65" s="1" customFormat="1" ht="22.5" customHeight="1">
      <c r="B206" s="41"/>
      <c r="C206" s="201" t="s">
        <v>364</v>
      </c>
      <c r="D206" s="201" t="s">
        <v>132</v>
      </c>
      <c r="E206" s="202" t="s">
        <v>365</v>
      </c>
      <c r="F206" s="203" t="s">
        <v>366</v>
      </c>
      <c r="G206" s="204" t="s">
        <v>135</v>
      </c>
      <c r="H206" s="205">
        <v>197.1</v>
      </c>
      <c r="I206" s="206"/>
      <c r="J206" s="207">
        <f>ROUND(I206*H206,2)</f>
        <v>0</v>
      </c>
      <c r="K206" s="203" t="s">
        <v>152</v>
      </c>
      <c r="L206" s="61"/>
      <c r="M206" s="208" t="s">
        <v>21</v>
      </c>
      <c r="N206" s="209" t="s">
        <v>43</v>
      </c>
      <c r="O206" s="42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24" t="s">
        <v>216</v>
      </c>
      <c r="AT206" s="24" t="s">
        <v>132</v>
      </c>
      <c r="AU206" s="24" t="s">
        <v>83</v>
      </c>
      <c r="AY206" s="24" t="s">
        <v>131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4" t="s">
        <v>83</v>
      </c>
      <c r="BK206" s="212">
        <f>ROUND(I206*H206,2)</f>
        <v>0</v>
      </c>
      <c r="BL206" s="24" t="s">
        <v>216</v>
      </c>
      <c r="BM206" s="24" t="s">
        <v>367</v>
      </c>
    </row>
    <row r="207" spans="2:65" s="13" customFormat="1">
      <c r="B207" s="225"/>
      <c r="C207" s="226"/>
      <c r="D207" s="249" t="s">
        <v>137</v>
      </c>
      <c r="E207" s="250" t="s">
        <v>21</v>
      </c>
      <c r="F207" s="251" t="s">
        <v>357</v>
      </c>
      <c r="G207" s="226"/>
      <c r="H207" s="252">
        <v>197.1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137</v>
      </c>
      <c r="AU207" s="235" t="s">
        <v>83</v>
      </c>
      <c r="AV207" s="13" t="s">
        <v>83</v>
      </c>
      <c r="AW207" s="13" t="s">
        <v>35</v>
      </c>
      <c r="AX207" s="13" t="s">
        <v>75</v>
      </c>
      <c r="AY207" s="235" t="s">
        <v>131</v>
      </c>
    </row>
    <row r="208" spans="2:65" s="1" customFormat="1" ht="22.5" customHeight="1">
      <c r="B208" s="41"/>
      <c r="C208" s="201" t="s">
        <v>368</v>
      </c>
      <c r="D208" s="201" t="s">
        <v>132</v>
      </c>
      <c r="E208" s="202" t="s">
        <v>369</v>
      </c>
      <c r="F208" s="203" t="s">
        <v>370</v>
      </c>
      <c r="G208" s="204" t="s">
        <v>135</v>
      </c>
      <c r="H208" s="205">
        <v>197.1</v>
      </c>
      <c r="I208" s="206"/>
      <c r="J208" s="207">
        <f>ROUND(I208*H208,2)</f>
        <v>0</v>
      </c>
      <c r="K208" s="203" t="s">
        <v>152</v>
      </c>
      <c r="L208" s="61"/>
      <c r="M208" s="208" t="s">
        <v>21</v>
      </c>
      <c r="N208" s="209" t="s">
        <v>43</v>
      </c>
      <c r="O208" s="42"/>
      <c r="P208" s="210">
        <f>O208*H208</f>
        <v>0</v>
      </c>
      <c r="Q208" s="210">
        <v>1.7000000000000001E-4</v>
      </c>
      <c r="R208" s="210">
        <f>Q208*H208</f>
        <v>3.3507000000000002E-2</v>
      </c>
      <c r="S208" s="210">
        <v>0</v>
      </c>
      <c r="T208" s="211">
        <f>S208*H208</f>
        <v>0</v>
      </c>
      <c r="AR208" s="24" t="s">
        <v>216</v>
      </c>
      <c r="AT208" s="24" t="s">
        <v>132</v>
      </c>
      <c r="AU208" s="24" t="s">
        <v>83</v>
      </c>
      <c r="AY208" s="24" t="s">
        <v>131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24" t="s">
        <v>83</v>
      </c>
      <c r="BK208" s="212">
        <f>ROUND(I208*H208,2)</f>
        <v>0</v>
      </c>
      <c r="BL208" s="24" t="s">
        <v>216</v>
      </c>
      <c r="BM208" s="24" t="s">
        <v>371</v>
      </c>
    </row>
    <row r="209" spans="2:65" s="13" customFormat="1">
      <c r="B209" s="225"/>
      <c r="C209" s="226"/>
      <c r="D209" s="249" t="s">
        <v>137</v>
      </c>
      <c r="E209" s="250" t="s">
        <v>21</v>
      </c>
      <c r="F209" s="251" t="s">
        <v>357</v>
      </c>
      <c r="G209" s="226"/>
      <c r="H209" s="252">
        <v>197.1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137</v>
      </c>
      <c r="AU209" s="235" t="s">
        <v>83</v>
      </c>
      <c r="AV209" s="13" t="s">
        <v>83</v>
      </c>
      <c r="AW209" s="13" t="s">
        <v>35</v>
      </c>
      <c r="AX209" s="13" t="s">
        <v>75</v>
      </c>
      <c r="AY209" s="235" t="s">
        <v>131</v>
      </c>
    </row>
    <row r="210" spans="2:65" s="1" customFormat="1" ht="31.5" customHeight="1">
      <c r="B210" s="41"/>
      <c r="C210" s="201" t="s">
        <v>372</v>
      </c>
      <c r="D210" s="201" t="s">
        <v>132</v>
      </c>
      <c r="E210" s="202" t="s">
        <v>373</v>
      </c>
      <c r="F210" s="203" t="s">
        <v>374</v>
      </c>
      <c r="G210" s="204" t="s">
        <v>135</v>
      </c>
      <c r="H210" s="205">
        <v>197.1</v>
      </c>
      <c r="I210" s="206"/>
      <c r="J210" s="207">
        <f>ROUND(I210*H210,2)</f>
        <v>0</v>
      </c>
      <c r="K210" s="203" t="s">
        <v>152</v>
      </c>
      <c r="L210" s="61"/>
      <c r="M210" s="208" t="s">
        <v>21</v>
      </c>
      <c r="N210" s="209" t="s">
        <v>43</v>
      </c>
      <c r="O210" s="42"/>
      <c r="P210" s="210">
        <f>O210*H210</f>
        <v>0</v>
      </c>
      <c r="Q210" s="210">
        <v>1.7000000000000001E-4</v>
      </c>
      <c r="R210" s="210">
        <f>Q210*H210</f>
        <v>3.3507000000000002E-2</v>
      </c>
      <c r="S210" s="210">
        <v>0</v>
      </c>
      <c r="T210" s="211">
        <f>S210*H210</f>
        <v>0</v>
      </c>
      <c r="AR210" s="24" t="s">
        <v>216</v>
      </c>
      <c r="AT210" s="24" t="s">
        <v>132</v>
      </c>
      <c r="AU210" s="24" t="s">
        <v>83</v>
      </c>
      <c r="AY210" s="24" t="s">
        <v>131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24" t="s">
        <v>83</v>
      </c>
      <c r="BK210" s="212">
        <f>ROUND(I210*H210,2)</f>
        <v>0</v>
      </c>
      <c r="BL210" s="24" t="s">
        <v>216</v>
      </c>
      <c r="BM210" s="24" t="s">
        <v>375</v>
      </c>
    </row>
    <row r="211" spans="2:65" s="13" customFormat="1">
      <c r="B211" s="225"/>
      <c r="C211" s="226"/>
      <c r="D211" s="249" t="s">
        <v>137</v>
      </c>
      <c r="E211" s="250" t="s">
        <v>21</v>
      </c>
      <c r="F211" s="251" t="s">
        <v>357</v>
      </c>
      <c r="G211" s="226"/>
      <c r="H211" s="252">
        <v>197.1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137</v>
      </c>
      <c r="AU211" s="235" t="s">
        <v>83</v>
      </c>
      <c r="AV211" s="13" t="s">
        <v>83</v>
      </c>
      <c r="AW211" s="13" t="s">
        <v>35</v>
      </c>
      <c r="AX211" s="13" t="s">
        <v>75</v>
      </c>
      <c r="AY211" s="235" t="s">
        <v>131</v>
      </c>
    </row>
    <row r="212" spans="2:65" s="1" customFormat="1" ht="22.5" customHeight="1">
      <c r="B212" s="41"/>
      <c r="C212" s="201" t="s">
        <v>376</v>
      </c>
      <c r="D212" s="201" t="s">
        <v>132</v>
      </c>
      <c r="E212" s="202" t="s">
        <v>377</v>
      </c>
      <c r="F212" s="203" t="s">
        <v>378</v>
      </c>
      <c r="G212" s="204" t="s">
        <v>135</v>
      </c>
      <c r="H212" s="205">
        <v>197.1</v>
      </c>
      <c r="I212" s="206"/>
      <c r="J212" s="207">
        <f>ROUND(I212*H212,2)</f>
        <v>0</v>
      </c>
      <c r="K212" s="203" t="s">
        <v>152</v>
      </c>
      <c r="L212" s="61"/>
      <c r="M212" s="208" t="s">
        <v>21</v>
      </c>
      <c r="N212" s="209" t="s">
        <v>43</v>
      </c>
      <c r="O212" s="42"/>
      <c r="P212" s="210">
        <f>O212*H212</f>
        <v>0</v>
      </c>
      <c r="Q212" s="210">
        <v>1.2E-4</v>
      </c>
      <c r="R212" s="210">
        <f>Q212*H212</f>
        <v>2.3651999999999999E-2</v>
      </c>
      <c r="S212" s="210">
        <v>0</v>
      </c>
      <c r="T212" s="211">
        <f>S212*H212</f>
        <v>0</v>
      </c>
      <c r="AR212" s="24" t="s">
        <v>216</v>
      </c>
      <c r="AT212" s="24" t="s">
        <v>132</v>
      </c>
      <c r="AU212" s="24" t="s">
        <v>83</v>
      </c>
      <c r="AY212" s="24" t="s">
        <v>131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24" t="s">
        <v>83</v>
      </c>
      <c r="BK212" s="212">
        <f>ROUND(I212*H212,2)</f>
        <v>0</v>
      </c>
      <c r="BL212" s="24" t="s">
        <v>216</v>
      </c>
      <c r="BM212" s="24" t="s">
        <v>379</v>
      </c>
    </row>
    <row r="213" spans="2:65" s="13" customFormat="1">
      <c r="B213" s="225"/>
      <c r="C213" s="226"/>
      <c r="D213" s="249" t="s">
        <v>137</v>
      </c>
      <c r="E213" s="250" t="s">
        <v>21</v>
      </c>
      <c r="F213" s="251" t="s">
        <v>357</v>
      </c>
      <c r="G213" s="226"/>
      <c r="H213" s="252">
        <v>197.1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137</v>
      </c>
      <c r="AU213" s="235" t="s">
        <v>83</v>
      </c>
      <c r="AV213" s="13" t="s">
        <v>83</v>
      </c>
      <c r="AW213" s="13" t="s">
        <v>35</v>
      </c>
      <c r="AX213" s="13" t="s">
        <v>75</v>
      </c>
      <c r="AY213" s="235" t="s">
        <v>131</v>
      </c>
    </row>
    <row r="214" spans="2:65" s="1" customFormat="1" ht="22.5" customHeight="1">
      <c r="B214" s="41"/>
      <c r="C214" s="201" t="s">
        <v>380</v>
      </c>
      <c r="D214" s="201" t="s">
        <v>132</v>
      </c>
      <c r="E214" s="202" t="s">
        <v>381</v>
      </c>
      <c r="F214" s="203" t="s">
        <v>382</v>
      </c>
      <c r="G214" s="204" t="s">
        <v>135</v>
      </c>
      <c r="H214" s="205">
        <v>197.1</v>
      </c>
      <c r="I214" s="206"/>
      <c r="J214" s="207">
        <f>ROUND(I214*H214,2)</f>
        <v>0</v>
      </c>
      <c r="K214" s="203" t="s">
        <v>152</v>
      </c>
      <c r="L214" s="61"/>
      <c r="M214" s="208" t="s">
        <v>21</v>
      </c>
      <c r="N214" s="209" t="s">
        <v>43</v>
      </c>
      <c r="O214" s="42"/>
      <c r="P214" s="210">
        <f>O214*H214</f>
        <v>0</v>
      </c>
      <c r="Q214" s="210">
        <v>1.2E-4</v>
      </c>
      <c r="R214" s="210">
        <f>Q214*H214</f>
        <v>2.3651999999999999E-2</v>
      </c>
      <c r="S214" s="210">
        <v>0</v>
      </c>
      <c r="T214" s="211">
        <f>S214*H214</f>
        <v>0</v>
      </c>
      <c r="AR214" s="24" t="s">
        <v>216</v>
      </c>
      <c r="AT214" s="24" t="s">
        <v>132</v>
      </c>
      <c r="AU214" s="24" t="s">
        <v>83</v>
      </c>
      <c r="AY214" s="24" t="s">
        <v>131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24" t="s">
        <v>83</v>
      </c>
      <c r="BK214" s="212">
        <f>ROUND(I214*H214,2)</f>
        <v>0</v>
      </c>
      <c r="BL214" s="24" t="s">
        <v>216</v>
      </c>
      <c r="BM214" s="24" t="s">
        <v>383</v>
      </c>
    </row>
    <row r="215" spans="2:65" s="13" customFormat="1">
      <c r="B215" s="225"/>
      <c r="C215" s="226"/>
      <c r="D215" s="249" t="s">
        <v>137</v>
      </c>
      <c r="E215" s="250" t="s">
        <v>21</v>
      </c>
      <c r="F215" s="251" t="s">
        <v>357</v>
      </c>
      <c r="G215" s="226"/>
      <c r="H215" s="252">
        <v>197.1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137</v>
      </c>
      <c r="AU215" s="235" t="s">
        <v>83</v>
      </c>
      <c r="AV215" s="13" t="s">
        <v>83</v>
      </c>
      <c r="AW215" s="13" t="s">
        <v>35</v>
      </c>
      <c r="AX215" s="13" t="s">
        <v>75</v>
      </c>
      <c r="AY215" s="235" t="s">
        <v>131</v>
      </c>
    </row>
    <row r="216" spans="2:65" s="1" customFormat="1" ht="31.5" customHeight="1">
      <c r="B216" s="41"/>
      <c r="C216" s="201" t="s">
        <v>384</v>
      </c>
      <c r="D216" s="201" t="s">
        <v>132</v>
      </c>
      <c r="E216" s="202" t="s">
        <v>385</v>
      </c>
      <c r="F216" s="203" t="s">
        <v>386</v>
      </c>
      <c r="G216" s="204" t="s">
        <v>135</v>
      </c>
      <c r="H216" s="205">
        <v>248.655</v>
      </c>
      <c r="I216" s="206"/>
      <c r="J216" s="207">
        <f>ROUND(I216*H216,2)</f>
        <v>0</v>
      </c>
      <c r="K216" s="203" t="s">
        <v>152</v>
      </c>
      <c r="L216" s="61"/>
      <c r="M216" s="208" t="s">
        <v>21</v>
      </c>
      <c r="N216" s="209" t="s">
        <v>43</v>
      </c>
      <c r="O216" s="42"/>
      <c r="P216" s="210">
        <f>O216*H216</f>
        <v>0</v>
      </c>
      <c r="Q216" s="210">
        <v>8.0000000000000007E-5</v>
      </c>
      <c r="R216" s="210">
        <f>Q216*H216</f>
        <v>1.9892400000000001E-2</v>
      </c>
      <c r="S216" s="210">
        <v>0</v>
      </c>
      <c r="T216" s="211">
        <f>S216*H216</f>
        <v>0</v>
      </c>
      <c r="AR216" s="24" t="s">
        <v>216</v>
      </c>
      <c r="AT216" s="24" t="s">
        <v>132</v>
      </c>
      <c r="AU216" s="24" t="s">
        <v>83</v>
      </c>
      <c r="AY216" s="24" t="s">
        <v>131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24" t="s">
        <v>83</v>
      </c>
      <c r="BK216" s="212">
        <f>ROUND(I216*H216,2)</f>
        <v>0</v>
      </c>
      <c r="BL216" s="24" t="s">
        <v>216</v>
      </c>
      <c r="BM216" s="24" t="s">
        <v>387</v>
      </c>
    </row>
    <row r="217" spans="2:65" s="12" customFormat="1">
      <c r="B217" s="213"/>
      <c r="C217" s="214"/>
      <c r="D217" s="215" t="s">
        <v>137</v>
      </c>
      <c r="E217" s="216" t="s">
        <v>21</v>
      </c>
      <c r="F217" s="217" t="s">
        <v>388</v>
      </c>
      <c r="G217" s="214"/>
      <c r="H217" s="218" t="s">
        <v>21</v>
      </c>
      <c r="I217" s="219"/>
      <c r="J217" s="214"/>
      <c r="K217" s="214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137</v>
      </c>
      <c r="AU217" s="224" t="s">
        <v>83</v>
      </c>
      <c r="AV217" s="12" t="s">
        <v>75</v>
      </c>
      <c r="AW217" s="12" t="s">
        <v>35</v>
      </c>
      <c r="AX217" s="12" t="s">
        <v>71</v>
      </c>
      <c r="AY217" s="224" t="s">
        <v>131</v>
      </c>
    </row>
    <row r="218" spans="2:65" s="13" customFormat="1">
      <c r="B218" s="225"/>
      <c r="C218" s="226"/>
      <c r="D218" s="249" t="s">
        <v>137</v>
      </c>
      <c r="E218" s="250" t="s">
        <v>21</v>
      </c>
      <c r="F218" s="251" t="s">
        <v>389</v>
      </c>
      <c r="G218" s="226"/>
      <c r="H218" s="252">
        <v>248.655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137</v>
      </c>
      <c r="AU218" s="235" t="s">
        <v>83</v>
      </c>
      <c r="AV218" s="13" t="s">
        <v>83</v>
      </c>
      <c r="AW218" s="13" t="s">
        <v>35</v>
      </c>
      <c r="AX218" s="13" t="s">
        <v>75</v>
      </c>
      <c r="AY218" s="235" t="s">
        <v>131</v>
      </c>
    </row>
    <row r="219" spans="2:65" s="1" customFormat="1" ht="22.5" customHeight="1">
      <c r="B219" s="41"/>
      <c r="C219" s="201" t="s">
        <v>390</v>
      </c>
      <c r="D219" s="201" t="s">
        <v>132</v>
      </c>
      <c r="E219" s="202" t="s">
        <v>391</v>
      </c>
      <c r="F219" s="203" t="s">
        <v>392</v>
      </c>
      <c r="G219" s="204" t="s">
        <v>135</v>
      </c>
      <c r="H219" s="205">
        <v>248.655</v>
      </c>
      <c r="I219" s="206"/>
      <c r="J219" s="207">
        <f>ROUND(I219*H219,2)</f>
        <v>0</v>
      </c>
      <c r="K219" s="203" t="s">
        <v>152</v>
      </c>
      <c r="L219" s="61"/>
      <c r="M219" s="208" t="s">
        <v>21</v>
      </c>
      <c r="N219" s="209" t="s">
        <v>43</v>
      </c>
      <c r="O219" s="42"/>
      <c r="P219" s="210">
        <f>O219*H219</f>
        <v>0</v>
      </c>
      <c r="Q219" s="210">
        <v>1.3999999999999999E-4</v>
      </c>
      <c r="R219" s="210">
        <f>Q219*H219</f>
        <v>3.4811699999999994E-2</v>
      </c>
      <c r="S219" s="210">
        <v>0</v>
      </c>
      <c r="T219" s="211">
        <f>S219*H219</f>
        <v>0</v>
      </c>
      <c r="AR219" s="24" t="s">
        <v>216</v>
      </c>
      <c r="AT219" s="24" t="s">
        <v>132</v>
      </c>
      <c r="AU219" s="24" t="s">
        <v>83</v>
      </c>
      <c r="AY219" s="24" t="s">
        <v>131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4" t="s">
        <v>83</v>
      </c>
      <c r="BK219" s="212">
        <f>ROUND(I219*H219,2)</f>
        <v>0</v>
      </c>
      <c r="BL219" s="24" t="s">
        <v>216</v>
      </c>
      <c r="BM219" s="24" t="s">
        <v>393</v>
      </c>
    </row>
    <row r="220" spans="2:65" s="13" customFormat="1">
      <c r="B220" s="225"/>
      <c r="C220" s="226"/>
      <c r="D220" s="249" t="s">
        <v>137</v>
      </c>
      <c r="E220" s="250" t="s">
        <v>21</v>
      </c>
      <c r="F220" s="251" t="s">
        <v>394</v>
      </c>
      <c r="G220" s="226"/>
      <c r="H220" s="252">
        <v>248.655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137</v>
      </c>
      <c r="AU220" s="235" t="s">
        <v>83</v>
      </c>
      <c r="AV220" s="13" t="s">
        <v>83</v>
      </c>
      <c r="AW220" s="13" t="s">
        <v>35</v>
      </c>
      <c r="AX220" s="13" t="s">
        <v>75</v>
      </c>
      <c r="AY220" s="235" t="s">
        <v>131</v>
      </c>
    </row>
    <row r="221" spans="2:65" s="1" customFormat="1" ht="22.5" customHeight="1">
      <c r="B221" s="41"/>
      <c r="C221" s="201" t="s">
        <v>395</v>
      </c>
      <c r="D221" s="201" t="s">
        <v>132</v>
      </c>
      <c r="E221" s="202" t="s">
        <v>396</v>
      </c>
      <c r="F221" s="203" t="s">
        <v>397</v>
      </c>
      <c r="G221" s="204" t="s">
        <v>135</v>
      </c>
      <c r="H221" s="205">
        <v>248.655</v>
      </c>
      <c r="I221" s="206"/>
      <c r="J221" s="207">
        <f>ROUND(I221*H221,2)</f>
        <v>0</v>
      </c>
      <c r="K221" s="203" t="s">
        <v>152</v>
      </c>
      <c r="L221" s="61"/>
      <c r="M221" s="208" t="s">
        <v>21</v>
      </c>
      <c r="N221" s="209" t="s">
        <v>43</v>
      </c>
      <c r="O221" s="42"/>
      <c r="P221" s="210">
        <f>O221*H221</f>
        <v>0</v>
      </c>
      <c r="Q221" s="210">
        <v>1.2999999999999999E-4</v>
      </c>
      <c r="R221" s="210">
        <f>Q221*H221</f>
        <v>3.2325149999999997E-2</v>
      </c>
      <c r="S221" s="210">
        <v>0</v>
      </c>
      <c r="T221" s="211">
        <f>S221*H221</f>
        <v>0</v>
      </c>
      <c r="AR221" s="24" t="s">
        <v>216</v>
      </c>
      <c r="AT221" s="24" t="s">
        <v>132</v>
      </c>
      <c r="AU221" s="24" t="s">
        <v>83</v>
      </c>
      <c r="AY221" s="24" t="s">
        <v>131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24" t="s">
        <v>83</v>
      </c>
      <c r="BK221" s="212">
        <f>ROUND(I221*H221,2)</f>
        <v>0</v>
      </c>
      <c r="BL221" s="24" t="s">
        <v>216</v>
      </c>
      <c r="BM221" s="24" t="s">
        <v>398</v>
      </c>
    </row>
    <row r="222" spans="2:65" s="13" customFormat="1">
      <c r="B222" s="225"/>
      <c r="C222" s="226"/>
      <c r="D222" s="249" t="s">
        <v>137</v>
      </c>
      <c r="E222" s="250" t="s">
        <v>21</v>
      </c>
      <c r="F222" s="251" t="s">
        <v>394</v>
      </c>
      <c r="G222" s="226"/>
      <c r="H222" s="252">
        <v>248.655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137</v>
      </c>
      <c r="AU222" s="235" t="s">
        <v>83</v>
      </c>
      <c r="AV222" s="13" t="s">
        <v>83</v>
      </c>
      <c r="AW222" s="13" t="s">
        <v>35</v>
      </c>
      <c r="AX222" s="13" t="s">
        <v>75</v>
      </c>
      <c r="AY222" s="235" t="s">
        <v>131</v>
      </c>
    </row>
    <row r="223" spans="2:65" s="1" customFormat="1" ht="22.5" customHeight="1">
      <c r="B223" s="41"/>
      <c r="C223" s="201" t="s">
        <v>399</v>
      </c>
      <c r="D223" s="201" t="s">
        <v>132</v>
      </c>
      <c r="E223" s="202" t="s">
        <v>400</v>
      </c>
      <c r="F223" s="203" t="s">
        <v>401</v>
      </c>
      <c r="G223" s="204" t="s">
        <v>135</v>
      </c>
      <c r="H223" s="205">
        <v>248.655</v>
      </c>
      <c r="I223" s="206"/>
      <c r="J223" s="207">
        <f>ROUND(I223*H223,2)</f>
        <v>0</v>
      </c>
      <c r="K223" s="203" t="s">
        <v>152</v>
      </c>
      <c r="L223" s="61"/>
      <c r="M223" s="208" t="s">
        <v>21</v>
      </c>
      <c r="N223" s="209" t="s">
        <v>43</v>
      </c>
      <c r="O223" s="42"/>
      <c r="P223" s="210">
        <f>O223*H223</f>
        <v>0</v>
      </c>
      <c r="Q223" s="210">
        <v>1.2999999999999999E-4</v>
      </c>
      <c r="R223" s="210">
        <f>Q223*H223</f>
        <v>3.2325149999999997E-2</v>
      </c>
      <c r="S223" s="210">
        <v>0</v>
      </c>
      <c r="T223" s="211">
        <f>S223*H223</f>
        <v>0</v>
      </c>
      <c r="AR223" s="24" t="s">
        <v>216</v>
      </c>
      <c r="AT223" s="24" t="s">
        <v>132</v>
      </c>
      <c r="AU223" s="24" t="s">
        <v>83</v>
      </c>
      <c r="AY223" s="24" t="s">
        <v>131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24" t="s">
        <v>83</v>
      </c>
      <c r="BK223" s="212">
        <f>ROUND(I223*H223,2)</f>
        <v>0</v>
      </c>
      <c r="BL223" s="24" t="s">
        <v>216</v>
      </c>
      <c r="BM223" s="24" t="s">
        <v>402</v>
      </c>
    </row>
    <row r="224" spans="2:65" s="13" customFormat="1">
      <c r="B224" s="225"/>
      <c r="C224" s="226"/>
      <c r="D224" s="215" t="s">
        <v>137</v>
      </c>
      <c r="E224" s="227" t="s">
        <v>21</v>
      </c>
      <c r="F224" s="228" t="s">
        <v>394</v>
      </c>
      <c r="G224" s="226"/>
      <c r="H224" s="229">
        <v>248.655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137</v>
      </c>
      <c r="AU224" s="235" t="s">
        <v>83</v>
      </c>
      <c r="AV224" s="13" t="s">
        <v>83</v>
      </c>
      <c r="AW224" s="13" t="s">
        <v>35</v>
      </c>
      <c r="AX224" s="13" t="s">
        <v>75</v>
      </c>
      <c r="AY224" s="235" t="s">
        <v>131</v>
      </c>
    </row>
    <row r="225" spans="2:65" s="11" customFormat="1" ht="29.85" customHeight="1">
      <c r="B225" s="187"/>
      <c r="C225" s="188"/>
      <c r="D225" s="189" t="s">
        <v>70</v>
      </c>
      <c r="E225" s="247" t="s">
        <v>403</v>
      </c>
      <c r="F225" s="247" t="s">
        <v>404</v>
      </c>
      <c r="G225" s="188"/>
      <c r="H225" s="188"/>
      <c r="I225" s="191"/>
      <c r="J225" s="248">
        <f>BK225</f>
        <v>0</v>
      </c>
      <c r="K225" s="188"/>
      <c r="L225" s="193"/>
      <c r="M225" s="194"/>
      <c r="N225" s="195"/>
      <c r="O225" s="195"/>
      <c r="P225" s="196">
        <f>SUM(P226:P228)</f>
        <v>0</v>
      </c>
      <c r="Q225" s="195"/>
      <c r="R225" s="196">
        <f>SUM(R226:R228)</f>
        <v>0.32601579999999997</v>
      </c>
      <c r="S225" s="195"/>
      <c r="T225" s="197">
        <f>SUM(T226:T228)</f>
        <v>0</v>
      </c>
      <c r="AR225" s="198" t="s">
        <v>83</v>
      </c>
      <c r="AT225" s="199" t="s">
        <v>70</v>
      </c>
      <c r="AU225" s="199" t="s">
        <v>75</v>
      </c>
      <c r="AY225" s="198" t="s">
        <v>131</v>
      </c>
      <c r="BK225" s="200">
        <f>SUM(BK226:BK228)</f>
        <v>0</v>
      </c>
    </row>
    <row r="226" spans="2:65" s="1" customFormat="1" ht="22.5" customHeight="1">
      <c r="B226" s="41"/>
      <c r="C226" s="201" t="s">
        <v>405</v>
      </c>
      <c r="D226" s="201" t="s">
        <v>132</v>
      </c>
      <c r="E226" s="202" t="s">
        <v>406</v>
      </c>
      <c r="F226" s="203" t="s">
        <v>407</v>
      </c>
      <c r="G226" s="204" t="s">
        <v>135</v>
      </c>
      <c r="H226" s="205">
        <v>174.34</v>
      </c>
      <c r="I226" s="206"/>
      <c r="J226" s="207">
        <f>ROUND(I226*H226,2)</f>
        <v>0</v>
      </c>
      <c r="K226" s="203" t="s">
        <v>152</v>
      </c>
      <c r="L226" s="61"/>
      <c r="M226" s="208" t="s">
        <v>21</v>
      </c>
      <c r="N226" s="209" t="s">
        <v>43</v>
      </c>
      <c r="O226" s="42"/>
      <c r="P226" s="210">
        <f>O226*H226</f>
        <v>0</v>
      </c>
      <c r="Q226" s="210">
        <v>1.8699999999999999E-3</v>
      </c>
      <c r="R226" s="210">
        <f>Q226*H226</f>
        <v>0.32601579999999997</v>
      </c>
      <c r="S226" s="210">
        <v>0</v>
      </c>
      <c r="T226" s="211">
        <f>S226*H226</f>
        <v>0</v>
      </c>
      <c r="AR226" s="24" t="s">
        <v>216</v>
      </c>
      <c r="AT226" s="24" t="s">
        <v>132</v>
      </c>
      <c r="AU226" s="24" t="s">
        <v>83</v>
      </c>
      <c r="AY226" s="24" t="s">
        <v>131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24" t="s">
        <v>83</v>
      </c>
      <c r="BK226" s="212">
        <f>ROUND(I226*H226,2)</f>
        <v>0</v>
      </c>
      <c r="BL226" s="24" t="s">
        <v>216</v>
      </c>
      <c r="BM226" s="24" t="s">
        <v>408</v>
      </c>
    </row>
    <row r="227" spans="2:65" s="13" customFormat="1">
      <c r="B227" s="225"/>
      <c r="C227" s="226"/>
      <c r="D227" s="249" t="s">
        <v>137</v>
      </c>
      <c r="E227" s="250" t="s">
        <v>21</v>
      </c>
      <c r="F227" s="251" t="s">
        <v>409</v>
      </c>
      <c r="G227" s="226"/>
      <c r="H227" s="252">
        <v>174.34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137</v>
      </c>
      <c r="AU227" s="235" t="s">
        <v>83</v>
      </c>
      <c r="AV227" s="13" t="s">
        <v>83</v>
      </c>
      <c r="AW227" s="13" t="s">
        <v>35</v>
      </c>
      <c r="AX227" s="13" t="s">
        <v>75</v>
      </c>
      <c r="AY227" s="235" t="s">
        <v>131</v>
      </c>
    </row>
    <row r="228" spans="2:65" s="1" customFormat="1" ht="22.5" customHeight="1">
      <c r="B228" s="41"/>
      <c r="C228" s="201" t="s">
        <v>410</v>
      </c>
      <c r="D228" s="201" t="s">
        <v>132</v>
      </c>
      <c r="E228" s="202" t="s">
        <v>411</v>
      </c>
      <c r="F228" s="203" t="s">
        <v>412</v>
      </c>
      <c r="G228" s="204" t="s">
        <v>223</v>
      </c>
      <c r="H228" s="205">
        <v>0.32600000000000001</v>
      </c>
      <c r="I228" s="206"/>
      <c r="J228" s="207">
        <f>ROUND(I228*H228,2)</f>
        <v>0</v>
      </c>
      <c r="K228" s="203" t="s">
        <v>152</v>
      </c>
      <c r="L228" s="61"/>
      <c r="M228" s="208" t="s">
        <v>21</v>
      </c>
      <c r="N228" s="271" t="s">
        <v>43</v>
      </c>
      <c r="O228" s="272"/>
      <c r="P228" s="273">
        <f>O228*H228</f>
        <v>0</v>
      </c>
      <c r="Q228" s="273">
        <v>0</v>
      </c>
      <c r="R228" s="273">
        <f>Q228*H228</f>
        <v>0</v>
      </c>
      <c r="S228" s="273">
        <v>0</v>
      </c>
      <c r="T228" s="274">
        <f>S228*H228</f>
        <v>0</v>
      </c>
      <c r="AR228" s="24" t="s">
        <v>216</v>
      </c>
      <c r="AT228" s="24" t="s">
        <v>132</v>
      </c>
      <c r="AU228" s="24" t="s">
        <v>83</v>
      </c>
      <c r="AY228" s="24" t="s">
        <v>131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24" t="s">
        <v>83</v>
      </c>
      <c r="BK228" s="212">
        <f>ROUND(I228*H228,2)</f>
        <v>0</v>
      </c>
      <c r="BL228" s="24" t="s">
        <v>216</v>
      </c>
      <c r="BM228" s="24" t="s">
        <v>413</v>
      </c>
    </row>
    <row r="229" spans="2:65" s="1" customFormat="1" ht="6.9" customHeight="1">
      <c r="B229" s="56"/>
      <c r="C229" s="57"/>
      <c r="D229" s="57"/>
      <c r="E229" s="57"/>
      <c r="F229" s="57"/>
      <c r="G229" s="57"/>
      <c r="H229" s="57"/>
      <c r="I229" s="148"/>
      <c r="J229" s="57"/>
      <c r="K229" s="57"/>
      <c r="L229" s="61"/>
    </row>
  </sheetData>
  <sheetProtection algorithmName="SHA-512" hashValue="eDuV/+nn+nQkEO9vpSeQZYMz/H7/ZnYOsJa/2c2jI3LYUU36kNQY/TFYebH56qXtLXwJb+1KToCzIHgwBaidcw==" saltValue="Y2XnBe1dDyGEb3evYWamyg==" spinCount="100000" sheet="1" objects="1" scenarios="1" formatCells="0" formatColumns="0" formatRows="0" sort="0" autoFilter="0"/>
  <autoFilter ref="C90:K228"/>
  <mergeCells count="12">
    <mergeCell ref="E81:H81"/>
    <mergeCell ref="E83:H83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9:H79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91</v>
      </c>
      <c r="G1" s="398" t="s">
        <v>92</v>
      </c>
      <c r="H1" s="398"/>
      <c r="I1" s="124"/>
      <c r="J1" s="123" t="s">
        <v>93</v>
      </c>
      <c r="K1" s="122" t="s">
        <v>94</v>
      </c>
      <c r="L1" s="123" t="s">
        <v>95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4" t="s">
        <v>87</v>
      </c>
    </row>
    <row r="3" spans="1:70" ht="6.9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75</v>
      </c>
    </row>
    <row r="4" spans="1:70" ht="36.9" customHeight="1">
      <c r="B4" s="28"/>
      <c r="C4" s="29"/>
      <c r="D4" s="30" t="s">
        <v>96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9" t="str">
        <f>'Rekapitulace stavby'!K6</f>
        <v>Oprava markýzy - Chrudim, Čs.partyzánů 8</v>
      </c>
      <c r="F7" s="405"/>
      <c r="G7" s="405"/>
      <c r="H7" s="405"/>
      <c r="I7" s="126"/>
      <c r="J7" s="29"/>
      <c r="K7" s="31"/>
    </row>
    <row r="8" spans="1:70" s="1" customFormat="1" ht="13.2">
      <c r="B8" s="41"/>
      <c r="C8" s="42"/>
      <c r="D8" s="37" t="s">
        <v>97</v>
      </c>
      <c r="E8" s="42"/>
      <c r="F8" s="42"/>
      <c r="G8" s="42"/>
      <c r="H8" s="42"/>
      <c r="I8" s="127"/>
      <c r="J8" s="42"/>
      <c r="K8" s="45"/>
    </row>
    <row r="9" spans="1:70" s="1" customFormat="1" ht="36.9" customHeight="1">
      <c r="B9" s="41"/>
      <c r="C9" s="42"/>
      <c r="D9" s="42"/>
      <c r="E9" s="401" t="s">
        <v>414</v>
      </c>
      <c r="F9" s="400"/>
      <c r="G9" s="400"/>
      <c r="H9" s="400"/>
      <c r="I9" s="127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27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8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8" t="s">
        <v>25</v>
      </c>
      <c r="J12" s="129" t="str">
        <f>'Rekapitulace stavby'!AN8</f>
        <v>18. 7. 2017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27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28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28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27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28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8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27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28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28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27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27"/>
      <c r="J23" s="42"/>
      <c r="K23" s="45"/>
    </row>
    <row r="24" spans="2:11" s="7" customFormat="1" ht="22.5" customHeight="1">
      <c r="B24" s="130"/>
      <c r="C24" s="131"/>
      <c r="D24" s="131"/>
      <c r="E24" s="394" t="s">
        <v>21</v>
      </c>
      <c r="F24" s="394"/>
      <c r="G24" s="394"/>
      <c r="H24" s="394"/>
      <c r="I24" s="132"/>
      <c r="J24" s="131"/>
      <c r="K24" s="133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27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34"/>
      <c r="J26" s="85"/>
      <c r="K26" s="135"/>
    </row>
    <row r="27" spans="2:11" s="1" customFormat="1" ht="25.35" customHeight="1">
      <c r="B27" s="41"/>
      <c r="C27" s="42"/>
      <c r="D27" s="136" t="s">
        <v>37</v>
      </c>
      <c r="E27" s="42"/>
      <c r="F27" s="42"/>
      <c r="G27" s="42"/>
      <c r="H27" s="42"/>
      <c r="I27" s="127"/>
      <c r="J27" s="137">
        <f>ROUND(J78,2)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14.4" customHeight="1">
      <c r="B29" s="41"/>
      <c r="C29" s="42"/>
      <c r="D29" s="42"/>
      <c r="E29" s="42"/>
      <c r="F29" s="46" t="s">
        <v>39</v>
      </c>
      <c r="G29" s="42"/>
      <c r="H29" s="42"/>
      <c r="I29" s="138" t="s">
        <v>38</v>
      </c>
      <c r="J29" s="46" t="s">
        <v>40</v>
      </c>
      <c r="K29" s="45"/>
    </row>
    <row r="30" spans="2:11" s="1" customFormat="1" ht="14.4" customHeight="1">
      <c r="B30" s="41"/>
      <c r="C30" s="42"/>
      <c r="D30" s="49" t="s">
        <v>41</v>
      </c>
      <c r="E30" s="49" t="s">
        <v>42</v>
      </c>
      <c r="F30" s="139">
        <f>ROUND(SUM(BE78:BE82), 2)</f>
        <v>0</v>
      </c>
      <c r="G30" s="42"/>
      <c r="H30" s="42"/>
      <c r="I30" s="140">
        <v>0.21</v>
      </c>
      <c r="J30" s="139">
        <f>ROUND(ROUND((SUM(BE78:BE82)),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43</v>
      </c>
      <c r="F31" s="139">
        <f>ROUND(SUM(BF78:BF82), 2)</f>
        <v>0</v>
      </c>
      <c r="G31" s="42"/>
      <c r="H31" s="42"/>
      <c r="I31" s="140">
        <v>0.15</v>
      </c>
      <c r="J31" s="139">
        <f>ROUND(ROUND((SUM(BF78:BF82)),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44</v>
      </c>
      <c r="F32" s="139">
        <f>ROUND(SUM(BG78:BG82), 2)</f>
        <v>0</v>
      </c>
      <c r="G32" s="42"/>
      <c r="H32" s="42"/>
      <c r="I32" s="140">
        <v>0.21</v>
      </c>
      <c r="J32" s="139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45</v>
      </c>
      <c r="F33" s="139">
        <f>ROUND(SUM(BH78:BH82), 2)</f>
        <v>0</v>
      </c>
      <c r="G33" s="42"/>
      <c r="H33" s="42"/>
      <c r="I33" s="140">
        <v>0.15</v>
      </c>
      <c r="J33" s="139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46</v>
      </c>
      <c r="F34" s="139">
        <f>ROUND(SUM(BI78:BI82), 2)</f>
        <v>0</v>
      </c>
      <c r="G34" s="42"/>
      <c r="H34" s="42"/>
      <c r="I34" s="140">
        <v>0</v>
      </c>
      <c r="J34" s="139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27"/>
      <c r="J35" s="42"/>
      <c r="K35" s="45"/>
    </row>
    <row r="36" spans="2:11" s="1" customFormat="1" ht="25.35" customHeight="1">
      <c r="B36" s="41"/>
      <c r="C36" s="141"/>
      <c r="D36" s="142" t="s">
        <v>47</v>
      </c>
      <c r="E36" s="79"/>
      <c r="F36" s="79"/>
      <c r="G36" s="143" t="s">
        <v>48</v>
      </c>
      <c r="H36" s="144" t="s">
        <v>49</v>
      </c>
      <c r="I36" s="145"/>
      <c r="J36" s="146">
        <f>SUM(J27:J34)</f>
        <v>0</v>
      </c>
      <c r="K36" s="147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48"/>
      <c r="J37" s="57"/>
      <c r="K37" s="58"/>
    </row>
    <row r="41" spans="2:11" s="1" customFormat="1" ht="6.9" customHeight="1">
      <c r="B41" s="149"/>
      <c r="C41" s="150"/>
      <c r="D41" s="150"/>
      <c r="E41" s="150"/>
      <c r="F41" s="150"/>
      <c r="G41" s="150"/>
      <c r="H41" s="150"/>
      <c r="I41" s="151"/>
      <c r="J41" s="150"/>
      <c r="K41" s="152"/>
    </row>
    <row r="42" spans="2:11" s="1" customFormat="1" ht="36.9" customHeight="1">
      <c r="B42" s="41"/>
      <c r="C42" s="30" t="s">
        <v>101</v>
      </c>
      <c r="D42" s="42"/>
      <c r="E42" s="42"/>
      <c r="F42" s="42"/>
      <c r="G42" s="42"/>
      <c r="H42" s="42"/>
      <c r="I42" s="127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27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22.5" customHeight="1">
      <c r="B45" s="41"/>
      <c r="C45" s="42"/>
      <c r="D45" s="42"/>
      <c r="E45" s="399" t="str">
        <f>E7</f>
        <v>Oprava markýzy - Chrudim, Čs.partyzánů 8</v>
      </c>
      <c r="F45" s="405"/>
      <c r="G45" s="405"/>
      <c r="H45" s="405"/>
      <c r="I45" s="127"/>
      <c r="J45" s="42"/>
      <c r="K45" s="45"/>
    </row>
    <row r="46" spans="2:11" s="1" customFormat="1" ht="14.4" customHeight="1">
      <c r="B46" s="41"/>
      <c r="C46" s="37" t="s">
        <v>97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3.25" customHeight="1">
      <c r="B47" s="41"/>
      <c r="C47" s="42"/>
      <c r="D47" s="42"/>
      <c r="E47" s="401" t="str">
        <f>E9</f>
        <v>3 - Elektroinstalace</v>
      </c>
      <c r="F47" s="400"/>
      <c r="G47" s="400"/>
      <c r="H47" s="400"/>
      <c r="I47" s="127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27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28" t="s">
        <v>25</v>
      </c>
      <c r="J49" s="129" t="str">
        <f>IF(J12="","",J12)</f>
        <v>18. 7. 2017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27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MěÚ Chrudim,odbor investic,Resselovo nám.77</v>
      </c>
      <c r="G51" s="42"/>
      <c r="H51" s="42"/>
      <c r="I51" s="128" t="s">
        <v>33</v>
      </c>
      <c r="J51" s="35" t="str">
        <f>E21</f>
        <v>CODE s.r.o. Pardubice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2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27"/>
      <c r="J53" s="42"/>
      <c r="K53" s="45"/>
    </row>
    <row r="54" spans="2:47" s="1" customFormat="1" ht="29.25" customHeight="1">
      <c r="B54" s="41"/>
      <c r="C54" s="153" t="s">
        <v>102</v>
      </c>
      <c r="D54" s="141"/>
      <c r="E54" s="141"/>
      <c r="F54" s="141"/>
      <c r="G54" s="141"/>
      <c r="H54" s="141"/>
      <c r="I54" s="154"/>
      <c r="J54" s="155" t="s">
        <v>103</v>
      </c>
      <c r="K54" s="156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27"/>
      <c r="J55" s="42"/>
      <c r="K55" s="45"/>
    </row>
    <row r="56" spans="2:47" s="1" customFormat="1" ht="29.25" customHeight="1">
      <c r="B56" s="41"/>
      <c r="C56" s="157" t="s">
        <v>104</v>
      </c>
      <c r="D56" s="42"/>
      <c r="E56" s="42"/>
      <c r="F56" s="42"/>
      <c r="G56" s="42"/>
      <c r="H56" s="42"/>
      <c r="I56" s="127"/>
      <c r="J56" s="137">
        <f>J78</f>
        <v>0</v>
      </c>
      <c r="K56" s="45"/>
      <c r="AU56" s="24" t="s">
        <v>105</v>
      </c>
    </row>
    <row r="57" spans="2:47" s="8" customFormat="1" ht="24.9" customHeight="1">
      <c r="B57" s="158"/>
      <c r="C57" s="159"/>
      <c r="D57" s="160" t="s">
        <v>110</v>
      </c>
      <c r="E57" s="161"/>
      <c r="F57" s="161"/>
      <c r="G57" s="161"/>
      <c r="H57" s="161"/>
      <c r="I57" s="162"/>
      <c r="J57" s="163">
        <f>J79</f>
        <v>0</v>
      </c>
      <c r="K57" s="164"/>
    </row>
    <row r="58" spans="2:47" s="9" customFormat="1" ht="19.95" customHeight="1">
      <c r="B58" s="165"/>
      <c r="C58" s="166"/>
      <c r="D58" s="167" t="s">
        <v>415</v>
      </c>
      <c r="E58" s="168"/>
      <c r="F58" s="168"/>
      <c r="G58" s="168"/>
      <c r="H58" s="168"/>
      <c r="I58" s="169"/>
      <c r="J58" s="170">
        <f>J80</f>
        <v>0</v>
      </c>
      <c r="K58" s="171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6.9" customHeight="1">
      <c r="B60" s="56"/>
      <c r="C60" s="57"/>
      <c r="D60" s="57"/>
      <c r="E60" s="57"/>
      <c r="F60" s="57"/>
      <c r="G60" s="57"/>
      <c r="H60" s="57"/>
      <c r="I60" s="148"/>
      <c r="J60" s="57"/>
      <c r="K60" s="58"/>
    </row>
    <row r="64" spans="2:47" s="1" customFormat="1" ht="6.9" customHeight="1">
      <c r="B64" s="59"/>
      <c r="C64" s="60"/>
      <c r="D64" s="60"/>
      <c r="E64" s="60"/>
      <c r="F64" s="60"/>
      <c r="G64" s="60"/>
      <c r="H64" s="60"/>
      <c r="I64" s="151"/>
      <c r="J64" s="60"/>
      <c r="K64" s="60"/>
      <c r="L64" s="61"/>
    </row>
    <row r="65" spans="2:63" s="1" customFormat="1" ht="36.9" customHeight="1">
      <c r="B65" s="41"/>
      <c r="C65" s="62" t="s">
        <v>115</v>
      </c>
      <c r="D65" s="63"/>
      <c r="E65" s="63"/>
      <c r="F65" s="63"/>
      <c r="G65" s="63"/>
      <c r="H65" s="63"/>
      <c r="I65" s="172"/>
      <c r="J65" s="63"/>
      <c r="K65" s="63"/>
      <c r="L65" s="61"/>
    </row>
    <row r="66" spans="2:63" s="1" customFormat="1" ht="6.9" customHeight="1">
      <c r="B66" s="41"/>
      <c r="C66" s="63"/>
      <c r="D66" s="63"/>
      <c r="E66" s="63"/>
      <c r="F66" s="63"/>
      <c r="G66" s="63"/>
      <c r="H66" s="63"/>
      <c r="I66" s="172"/>
      <c r="J66" s="63"/>
      <c r="K66" s="63"/>
      <c r="L66" s="61"/>
    </row>
    <row r="67" spans="2:63" s="1" customFormat="1" ht="14.4" customHeight="1">
      <c r="B67" s="41"/>
      <c r="C67" s="65" t="s">
        <v>18</v>
      </c>
      <c r="D67" s="63"/>
      <c r="E67" s="63"/>
      <c r="F67" s="63"/>
      <c r="G67" s="63"/>
      <c r="H67" s="63"/>
      <c r="I67" s="172"/>
      <c r="J67" s="63"/>
      <c r="K67" s="63"/>
      <c r="L67" s="61"/>
    </row>
    <row r="68" spans="2:63" s="1" customFormat="1" ht="22.5" customHeight="1">
      <c r="B68" s="41"/>
      <c r="C68" s="63"/>
      <c r="D68" s="63"/>
      <c r="E68" s="402" t="str">
        <f>E7</f>
        <v>Oprava markýzy - Chrudim, Čs.partyzánů 8</v>
      </c>
      <c r="F68" s="403"/>
      <c r="G68" s="403"/>
      <c r="H68" s="403"/>
      <c r="I68" s="172"/>
      <c r="J68" s="63"/>
      <c r="K68" s="63"/>
      <c r="L68" s="61"/>
    </row>
    <row r="69" spans="2:63" s="1" customFormat="1" ht="14.4" customHeight="1">
      <c r="B69" s="41"/>
      <c r="C69" s="65" t="s">
        <v>97</v>
      </c>
      <c r="D69" s="63"/>
      <c r="E69" s="63"/>
      <c r="F69" s="63"/>
      <c r="G69" s="63"/>
      <c r="H69" s="63"/>
      <c r="I69" s="172"/>
      <c r="J69" s="63"/>
      <c r="K69" s="63"/>
      <c r="L69" s="61"/>
    </row>
    <row r="70" spans="2:63" s="1" customFormat="1" ht="23.25" customHeight="1">
      <c r="B70" s="41"/>
      <c r="C70" s="63"/>
      <c r="D70" s="63"/>
      <c r="E70" s="362" t="str">
        <f>E9</f>
        <v>3 - Elektroinstalace</v>
      </c>
      <c r="F70" s="404"/>
      <c r="G70" s="404"/>
      <c r="H70" s="404"/>
      <c r="I70" s="172"/>
      <c r="J70" s="63"/>
      <c r="K70" s="63"/>
      <c r="L70" s="61"/>
    </row>
    <row r="71" spans="2:63" s="1" customFormat="1" ht="6.9" customHeight="1">
      <c r="B71" s="41"/>
      <c r="C71" s="63"/>
      <c r="D71" s="63"/>
      <c r="E71" s="63"/>
      <c r="F71" s="63"/>
      <c r="G71" s="63"/>
      <c r="H71" s="63"/>
      <c r="I71" s="172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75" t="str">
        <f>F12</f>
        <v xml:space="preserve"> </v>
      </c>
      <c r="G72" s="63"/>
      <c r="H72" s="63"/>
      <c r="I72" s="176" t="s">
        <v>25</v>
      </c>
      <c r="J72" s="73" t="str">
        <f>IF(J12="","",J12)</f>
        <v>18. 7. 2017</v>
      </c>
      <c r="K72" s="63"/>
      <c r="L72" s="61"/>
    </row>
    <row r="73" spans="2:63" s="1" customFormat="1" ht="6.9" customHeight="1">
      <c r="B73" s="41"/>
      <c r="C73" s="63"/>
      <c r="D73" s="63"/>
      <c r="E73" s="63"/>
      <c r="F73" s="63"/>
      <c r="G73" s="63"/>
      <c r="H73" s="63"/>
      <c r="I73" s="172"/>
      <c r="J73" s="63"/>
      <c r="K73" s="63"/>
      <c r="L73" s="61"/>
    </row>
    <row r="74" spans="2:63" s="1" customFormat="1" ht="13.2">
      <c r="B74" s="41"/>
      <c r="C74" s="65" t="s">
        <v>27</v>
      </c>
      <c r="D74" s="63"/>
      <c r="E74" s="63"/>
      <c r="F74" s="175" t="str">
        <f>E15</f>
        <v>MěÚ Chrudim,odbor investic,Resselovo nám.77</v>
      </c>
      <c r="G74" s="63"/>
      <c r="H74" s="63"/>
      <c r="I74" s="176" t="s">
        <v>33</v>
      </c>
      <c r="J74" s="175" t="str">
        <f>E21</f>
        <v>CODE s.r.o. Pardubice</v>
      </c>
      <c r="K74" s="63"/>
      <c r="L74" s="61"/>
    </row>
    <row r="75" spans="2:63" s="1" customFormat="1" ht="14.4" customHeight="1">
      <c r="B75" s="41"/>
      <c r="C75" s="65" t="s">
        <v>31</v>
      </c>
      <c r="D75" s="63"/>
      <c r="E75" s="63"/>
      <c r="F75" s="175" t="str">
        <f>IF(E18="","",E18)</f>
        <v/>
      </c>
      <c r="G75" s="63"/>
      <c r="H75" s="63"/>
      <c r="I75" s="172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72"/>
      <c r="J76" s="63"/>
      <c r="K76" s="63"/>
      <c r="L76" s="61"/>
    </row>
    <row r="77" spans="2:63" s="10" customFormat="1" ht="29.25" customHeight="1">
      <c r="B77" s="177"/>
      <c r="C77" s="178" t="s">
        <v>116</v>
      </c>
      <c r="D77" s="179" t="s">
        <v>56</v>
      </c>
      <c r="E77" s="179" t="s">
        <v>52</v>
      </c>
      <c r="F77" s="179" t="s">
        <v>117</v>
      </c>
      <c r="G77" s="179" t="s">
        <v>118</v>
      </c>
      <c r="H77" s="179" t="s">
        <v>119</v>
      </c>
      <c r="I77" s="180" t="s">
        <v>120</v>
      </c>
      <c r="J77" s="179" t="s">
        <v>103</v>
      </c>
      <c r="K77" s="181" t="s">
        <v>121</v>
      </c>
      <c r="L77" s="182"/>
      <c r="M77" s="81" t="s">
        <v>122</v>
      </c>
      <c r="N77" s="82" t="s">
        <v>41</v>
      </c>
      <c r="O77" s="82" t="s">
        <v>123</v>
      </c>
      <c r="P77" s="82" t="s">
        <v>124</v>
      </c>
      <c r="Q77" s="82" t="s">
        <v>125</v>
      </c>
      <c r="R77" s="82" t="s">
        <v>126</v>
      </c>
      <c r="S77" s="82" t="s">
        <v>127</v>
      </c>
      <c r="T77" s="83" t="s">
        <v>128</v>
      </c>
    </row>
    <row r="78" spans="2:63" s="1" customFormat="1" ht="29.25" customHeight="1">
      <c r="B78" s="41"/>
      <c r="C78" s="87" t="s">
        <v>104</v>
      </c>
      <c r="D78" s="63"/>
      <c r="E78" s="63"/>
      <c r="F78" s="63"/>
      <c r="G78" s="63"/>
      <c r="H78" s="63"/>
      <c r="I78" s="172"/>
      <c r="J78" s="183">
        <f>BK78</f>
        <v>0</v>
      </c>
      <c r="K78" s="63"/>
      <c r="L78" s="61"/>
      <c r="M78" s="84"/>
      <c r="N78" s="85"/>
      <c r="O78" s="85"/>
      <c r="P78" s="184">
        <f>P79</f>
        <v>0</v>
      </c>
      <c r="Q78" s="85"/>
      <c r="R78" s="184">
        <f>R79</f>
        <v>0</v>
      </c>
      <c r="S78" s="85"/>
      <c r="T78" s="185">
        <f>T79</f>
        <v>0</v>
      </c>
      <c r="AT78" s="24" t="s">
        <v>70</v>
      </c>
      <c r="AU78" s="24" t="s">
        <v>105</v>
      </c>
      <c r="BK78" s="186">
        <f>BK79</f>
        <v>0</v>
      </c>
    </row>
    <row r="79" spans="2:63" s="11" customFormat="1" ht="37.35" customHeight="1">
      <c r="B79" s="187"/>
      <c r="C79" s="188"/>
      <c r="D79" s="253" t="s">
        <v>70</v>
      </c>
      <c r="E79" s="254" t="s">
        <v>260</v>
      </c>
      <c r="F79" s="254" t="s">
        <v>261</v>
      </c>
      <c r="G79" s="188"/>
      <c r="H79" s="188"/>
      <c r="I79" s="191"/>
      <c r="J79" s="255">
        <f>BK79</f>
        <v>0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83</v>
      </c>
      <c r="AT79" s="199" t="s">
        <v>70</v>
      </c>
      <c r="AU79" s="199" t="s">
        <v>71</v>
      </c>
      <c r="AY79" s="198" t="s">
        <v>131</v>
      </c>
      <c r="BK79" s="200">
        <f>BK80</f>
        <v>0</v>
      </c>
    </row>
    <row r="80" spans="2:63" s="11" customFormat="1" ht="19.95" customHeight="1">
      <c r="B80" s="187"/>
      <c r="C80" s="188"/>
      <c r="D80" s="189" t="s">
        <v>70</v>
      </c>
      <c r="E80" s="247" t="s">
        <v>416</v>
      </c>
      <c r="F80" s="247" t="s">
        <v>417</v>
      </c>
      <c r="G80" s="188"/>
      <c r="H80" s="188"/>
      <c r="I80" s="191"/>
      <c r="J80" s="248">
        <f>BK80</f>
        <v>0</v>
      </c>
      <c r="K80" s="188"/>
      <c r="L80" s="193"/>
      <c r="M80" s="194"/>
      <c r="N80" s="195"/>
      <c r="O80" s="195"/>
      <c r="P80" s="196">
        <f>SUM(P81:P82)</f>
        <v>0</v>
      </c>
      <c r="Q80" s="195"/>
      <c r="R80" s="196">
        <f>SUM(R81:R82)</f>
        <v>0</v>
      </c>
      <c r="S80" s="195"/>
      <c r="T80" s="197">
        <f>SUM(T81:T82)</f>
        <v>0</v>
      </c>
      <c r="AR80" s="198" t="s">
        <v>83</v>
      </c>
      <c r="AT80" s="199" t="s">
        <v>70</v>
      </c>
      <c r="AU80" s="199" t="s">
        <v>75</v>
      </c>
      <c r="AY80" s="198" t="s">
        <v>131</v>
      </c>
      <c r="BK80" s="200">
        <f>SUM(BK81:BK82)</f>
        <v>0</v>
      </c>
    </row>
    <row r="81" spans="2:65" s="1" customFormat="1" ht="22.5" customHeight="1">
      <c r="B81" s="41"/>
      <c r="C81" s="201" t="s">
        <v>75</v>
      </c>
      <c r="D81" s="201" t="s">
        <v>132</v>
      </c>
      <c r="E81" s="202" t="s">
        <v>418</v>
      </c>
      <c r="F81" s="203" t="s">
        <v>419</v>
      </c>
      <c r="G81" s="204" t="s">
        <v>296</v>
      </c>
      <c r="H81" s="205">
        <v>1</v>
      </c>
      <c r="I81" s="206"/>
      <c r="J81" s="207">
        <f>ROUND(I81*H81,2)</f>
        <v>0</v>
      </c>
      <c r="K81" s="203" t="s">
        <v>21</v>
      </c>
      <c r="L81" s="61"/>
      <c r="M81" s="208" t="s">
        <v>21</v>
      </c>
      <c r="N81" s="209" t="s">
        <v>43</v>
      </c>
      <c r="O81" s="42"/>
      <c r="P81" s="210">
        <f>O81*H81</f>
        <v>0</v>
      </c>
      <c r="Q81" s="210">
        <v>0</v>
      </c>
      <c r="R81" s="210">
        <f>Q81*H81</f>
        <v>0</v>
      </c>
      <c r="S81" s="210">
        <v>0</v>
      </c>
      <c r="T81" s="211">
        <f>S81*H81</f>
        <v>0</v>
      </c>
      <c r="AR81" s="24" t="s">
        <v>216</v>
      </c>
      <c r="AT81" s="24" t="s">
        <v>132</v>
      </c>
      <c r="AU81" s="24" t="s">
        <v>83</v>
      </c>
      <c r="AY81" s="24" t="s">
        <v>131</v>
      </c>
      <c r="BE81" s="212">
        <f>IF(N81="základní",J81,0)</f>
        <v>0</v>
      </c>
      <c r="BF81" s="212">
        <f>IF(N81="snížená",J81,0)</f>
        <v>0</v>
      </c>
      <c r="BG81" s="212">
        <f>IF(N81="zákl. přenesená",J81,0)</f>
        <v>0</v>
      </c>
      <c r="BH81" s="212">
        <f>IF(N81="sníž. přenesená",J81,0)</f>
        <v>0</v>
      </c>
      <c r="BI81" s="212">
        <f>IF(N81="nulová",J81,0)</f>
        <v>0</v>
      </c>
      <c r="BJ81" s="24" t="s">
        <v>83</v>
      </c>
      <c r="BK81" s="212">
        <f>ROUND(I81*H81,2)</f>
        <v>0</v>
      </c>
      <c r="BL81" s="24" t="s">
        <v>216</v>
      </c>
      <c r="BM81" s="24" t="s">
        <v>420</v>
      </c>
    </row>
    <row r="82" spans="2:65" s="13" customFormat="1">
      <c r="B82" s="225"/>
      <c r="C82" s="226"/>
      <c r="D82" s="215" t="s">
        <v>137</v>
      </c>
      <c r="E82" s="227" t="s">
        <v>21</v>
      </c>
      <c r="F82" s="228" t="s">
        <v>75</v>
      </c>
      <c r="G82" s="226"/>
      <c r="H82" s="229">
        <v>1</v>
      </c>
      <c r="I82" s="230"/>
      <c r="J82" s="226"/>
      <c r="K82" s="226"/>
      <c r="L82" s="231"/>
      <c r="M82" s="275"/>
      <c r="N82" s="276"/>
      <c r="O82" s="276"/>
      <c r="P82" s="276"/>
      <c r="Q82" s="276"/>
      <c r="R82" s="276"/>
      <c r="S82" s="276"/>
      <c r="T82" s="277"/>
      <c r="AT82" s="235" t="s">
        <v>137</v>
      </c>
      <c r="AU82" s="235" t="s">
        <v>83</v>
      </c>
      <c r="AV82" s="13" t="s">
        <v>83</v>
      </c>
      <c r="AW82" s="13" t="s">
        <v>35</v>
      </c>
      <c r="AX82" s="13" t="s">
        <v>75</v>
      </c>
      <c r="AY82" s="235" t="s">
        <v>131</v>
      </c>
    </row>
    <row r="83" spans="2:65" s="1" customFormat="1" ht="6.9" customHeight="1">
      <c r="B83" s="56"/>
      <c r="C83" s="57"/>
      <c r="D83" s="57"/>
      <c r="E83" s="57"/>
      <c r="F83" s="57"/>
      <c r="G83" s="57"/>
      <c r="H83" s="57"/>
      <c r="I83" s="148"/>
      <c r="J83" s="57"/>
      <c r="K83" s="57"/>
      <c r="L83" s="61"/>
    </row>
  </sheetData>
  <sheetProtection algorithmName="SHA-512" hashValue="BSykvuaO+phulQUmsTG0gPVxavpb9s1DvwbZLl2GM+MJA7PNv+3Ng03bGMzvsILLdKrPzdmZI5Nt1+OLBrI2gQ==" saltValue="xlkmXVg0hCDeB34/6U8yWw==" spinCount="100000" sheet="1" objects="1" scenarios="1" formatCells="0" formatColumns="0" formatRows="0" sort="0" autoFilter="0"/>
  <autoFilter ref="C77:K8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91</v>
      </c>
      <c r="G1" s="398" t="s">
        <v>92</v>
      </c>
      <c r="H1" s="398"/>
      <c r="I1" s="124"/>
      <c r="J1" s="123" t="s">
        <v>93</v>
      </c>
      <c r="K1" s="122" t="s">
        <v>94</v>
      </c>
      <c r="L1" s="123" t="s">
        <v>95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4" t="s">
        <v>90</v>
      </c>
    </row>
    <row r="3" spans="1:70" ht="6.9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75</v>
      </c>
    </row>
    <row r="4" spans="1:70" ht="36.9" customHeight="1">
      <c r="B4" s="28"/>
      <c r="C4" s="29"/>
      <c r="D4" s="30" t="s">
        <v>96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9" t="str">
        <f>'Rekapitulace stavby'!K6</f>
        <v>Oprava markýzy - Chrudim, Čs.partyzánů 8</v>
      </c>
      <c r="F7" s="405"/>
      <c r="G7" s="405"/>
      <c r="H7" s="405"/>
      <c r="I7" s="126"/>
      <c r="J7" s="29"/>
      <c r="K7" s="31"/>
    </row>
    <row r="8" spans="1:70" s="1" customFormat="1" ht="13.2">
      <c r="B8" s="41"/>
      <c r="C8" s="42"/>
      <c r="D8" s="37" t="s">
        <v>97</v>
      </c>
      <c r="E8" s="42"/>
      <c r="F8" s="42"/>
      <c r="G8" s="42"/>
      <c r="H8" s="42"/>
      <c r="I8" s="127"/>
      <c r="J8" s="42"/>
      <c r="K8" s="45"/>
    </row>
    <row r="9" spans="1:70" s="1" customFormat="1" ht="36.9" customHeight="1">
      <c r="B9" s="41"/>
      <c r="C9" s="42"/>
      <c r="D9" s="42"/>
      <c r="E9" s="401" t="s">
        <v>421</v>
      </c>
      <c r="F9" s="400"/>
      <c r="G9" s="400"/>
      <c r="H9" s="400"/>
      <c r="I9" s="127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27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8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8" t="s">
        <v>25</v>
      </c>
      <c r="J12" s="129" t="str">
        <f>'Rekapitulace stavby'!AN8</f>
        <v>18. 7. 2017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27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28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28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27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28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8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27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28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28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27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27"/>
      <c r="J23" s="42"/>
      <c r="K23" s="45"/>
    </row>
    <row r="24" spans="2:11" s="7" customFormat="1" ht="22.5" customHeight="1">
      <c r="B24" s="130"/>
      <c r="C24" s="131"/>
      <c r="D24" s="131"/>
      <c r="E24" s="394" t="s">
        <v>21</v>
      </c>
      <c r="F24" s="394"/>
      <c r="G24" s="394"/>
      <c r="H24" s="394"/>
      <c r="I24" s="132"/>
      <c r="J24" s="131"/>
      <c r="K24" s="133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27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34"/>
      <c r="J26" s="85"/>
      <c r="K26" s="135"/>
    </row>
    <row r="27" spans="2:11" s="1" customFormat="1" ht="25.35" customHeight="1">
      <c r="B27" s="41"/>
      <c r="C27" s="42"/>
      <c r="D27" s="136" t="s">
        <v>37</v>
      </c>
      <c r="E27" s="42"/>
      <c r="F27" s="42"/>
      <c r="G27" s="42"/>
      <c r="H27" s="42"/>
      <c r="I27" s="127"/>
      <c r="J27" s="137">
        <f>ROUND(J80,2)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14.4" customHeight="1">
      <c r="B29" s="41"/>
      <c r="C29" s="42"/>
      <c r="D29" s="42"/>
      <c r="E29" s="42"/>
      <c r="F29" s="46" t="s">
        <v>39</v>
      </c>
      <c r="G29" s="42"/>
      <c r="H29" s="42"/>
      <c r="I29" s="138" t="s">
        <v>38</v>
      </c>
      <c r="J29" s="46" t="s">
        <v>40</v>
      </c>
      <c r="K29" s="45"/>
    </row>
    <row r="30" spans="2:11" s="1" customFormat="1" ht="14.4" customHeight="1">
      <c r="B30" s="41"/>
      <c r="C30" s="42"/>
      <c r="D30" s="49" t="s">
        <v>41</v>
      </c>
      <c r="E30" s="49" t="s">
        <v>42</v>
      </c>
      <c r="F30" s="139">
        <f>ROUND(SUM(BE80:BE93), 2)</f>
        <v>0</v>
      </c>
      <c r="G30" s="42"/>
      <c r="H30" s="42"/>
      <c r="I30" s="140">
        <v>0.21</v>
      </c>
      <c r="J30" s="139">
        <f>ROUND(ROUND((SUM(BE80:BE93)),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43</v>
      </c>
      <c r="F31" s="139">
        <f>ROUND(SUM(BF80:BF93), 2)</f>
        <v>0</v>
      </c>
      <c r="G31" s="42"/>
      <c r="H31" s="42"/>
      <c r="I31" s="140">
        <v>0.15</v>
      </c>
      <c r="J31" s="139">
        <f>ROUND(ROUND((SUM(BF80:BF93)),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44</v>
      </c>
      <c r="F32" s="139">
        <f>ROUND(SUM(BG80:BG93), 2)</f>
        <v>0</v>
      </c>
      <c r="G32" s="42"/>
      <c r="H32" s="42"/>
      <c r="I32" s="140">
        <v>0.21</v>
      </c>
      <c r="J32" s="139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45</v>
      </c>
      <c r="F33" s="139">
        <f>ROUND(SUM(BH80:BH93), 2)</f>
        <v>0</v>
      </c>
      <c r="G33" s="42"/>
      <c r="H33" s="42"/>
      <c r="I33" s="140">
        <v>0.15</v>
      </c>
      <c r="J33" s="139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46</v>
      </c>
      <c r="F34" s="139">
        <f>ROUND(SUM(BI80:BI93), 2)</f>
        <v>0</v>
      </c>
      <c r="G34" s="42"/>
      <c r="H34" s="42"/>
      <c r="I34" s="140">
        <v>0</v>
      </c>
      <c r="J34" s="139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27"/>
      <c r="J35" s="42"/>
      <c r="K35" s="45"/>
    </row>
    <row r="36" spans="2:11" s="1" customFormat="1" ht="25.35" customHeight="1">
      <c r="B36" s="41"/>
      <c r="C36" s="141"/>
      <c r="D36" s="142" t="s">
        <v>47</v>
      </c>
      <c r="E36" s="79"/>
      <c r="F36" s="79"/>
      <c r="G36" s="143" t="s">
        <v>48</v>
      </c>
      <c r="H36" s="144" t="s">
        <v>49</v>
      </c>
      <c r="I36" s="145"/>
      <c r="J36" s="146">
        <f>SUM(J27:J34)</f>
        <v>0</v>
      </c>
      <c r="K36" s="147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48"/>
      <c r="J37" s="57"/>
      <c r="K37" s="58"/>
    </row>
    <row r="41" spans="2:11" s="1" customFormat="1" ht="6.9" customHeight="1">
      <c r="B41" s="149"/>
      <c r="C41" s="150"/>
      <c r="D41" s="150"/>
      <c r="E41" s="150"/>
      <c r="F41" s="150"/>
      <c r="G41" s="150"/>
      <c r="H41" s="150"/>
      <c r="I41" s="151"/>
      <c r="J41" s="150"/>
      <c r="K41" s="152"/>
    </row>
    <row r="42" spans="2:11" s="1" customFormat="1" ht="36.9" customHeight="1">
      <c r="B42" s="41"/>
      <c r="C42" s="30" t="s">
        <v>101</v>
      </c>
      <c r="D42" s="42"/>
      <c r="E42" s="42"/>
      <c r="F42" s="42"/>
      <c r="G42" s="42"/>
      <c r="H42" s="42"/>
      <c r="I42" s="127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27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22.5" customHeight="1">
      <c r="B45" s="41"/>
      <c r="C45" s="42"/>
      <c r="D45" s="42"/>
      <c r="E45" s="399" t="str">
        <f>E7</f>
        <v>Oprava markýzy - Chrudim, Čs.partyzánů 8</v>
      </c>
      <c r="F45" s="405"/>
      <c r="G45" s="405"/>
      <c r="H45" s="405"/>
      <c r="I45" s="127"/>
      <c r="J45" s="42"/>
      <c r="K45" s="45"/>
    </row>
    <row r="46" spans="2:11" s="1" customFormat="1" ht="14.4" customHeight="1">
      <c r="B46" s="41"/>
      <c r="C46" s="37" t="s">
        <v>97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3.25" customHeight="1">
      <c r="B47" s="41"/>
      <c r="C47" s="42"/>
      <c r="D47" s="42"/>
      <c r="E47" s="401" t="str">
        <f>E9</f>
        <v>4 - Vedlejší rozpočtové náklady</v>
      </c>
      <c r="F47" s="400"/>
      <c r="G47" s="400"/>
      <c r="H47" s="400"/>
      <c r="I47" s="127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27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28" t="s">
        <v>25</v>
      </c>
      <c r="J49" s="129" t="str">
        <f>IF(J12="","",J12)</f>
        <v>18. 7. 2017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27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MěÚ Chrudim,odbor investic,Resselovo nám.77</v>
      </c>
      <c r="G51" s="42"/>
      <c r="H51" s="42"/>
      <c r="I51" s="128" t="s">
        <v>33</v>
      </c>
      <c r="J51" s="35" t="str">
        <f>E21</f>
        <v>CODE s.r.o. Pardubice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2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27"/>
      <c r="J53" s="42"/>
      <c r="K53" s="45"/>
    </row>
    <row r="54" spans="2:47" s="1" customFormat="1" ht="29.25" customHeight="1">
      <c r="B54" s="41"/>
      <c r="C54" s="153" t="s">
        <v>102</v>
      </c>
      <c r="D54" s="141"/>
      <c r="E54" s="141"/>
      <c r="F54" s="141"/>
      <c r="G54" s="141"/>
      <c r="H54" s="141"/>
      <c r="I54" s="154"/>
      <c r="J54" s="155" t="s">
        <v>103</v>
      </c>
      <c r="K54" s="156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27"/>
      <c r="J55" s="42"/>
      <c r="K55" s="45"/>
    </row>
    <row r="56" spans="2:47" s="1" customFormat="1" ht="29.25" customHeight="1">
      <c r="B56" s="41"/>
      <c r="C56" s="157" t="s">
        <v>104</v>
      </c>
      <c r="D56" s="42"/>
      <c r="E56" s="42"/>
      <c r="F56" s="42"/>
      <c r="G56" s="42"/>
      <c r="H56" s="42"/>
      <c r="I56" s="127"/>
      <c r="J56" s="137">
        <f>J80</f>
        <v>0</v>
      </c>
      <c r="K56" s="45"/>
      <c r="AU56" s="24" t="s">
        <v>105</v>
      </c>
    </row>
    <row r="57" spans="2:47" s="8" customFormat="1" ht="24.9" customHeight="1">
      <c r="B57" s="158"/>
      <c r="C57" s="159"/>
      <c r="D57" s="160" t="s">
        <v>422</v>
      </c>
      <c r="E57" s="161"/>
      <c r="F57" s="161"/>
      <c r="G57" s="161"/>
      <c r="H57" s="161"/>
      <c r="I57" s="162"/>
      <c r="J57" s="163">
        <f>J81</f>
        <v>0</v>
      </c>
      <c r="K57" s="164"/>
    </row>
    <row r="58" spans="2:47" s="9" customFormat="1" ht="19.95" customHeight="1">
      <c r="B58" s="165"/>
      <c r="C58" s="166"/>
      <c r="D58" s="167" t="s">
        <v>423</v>
      </c>
      <c r="E58" s="168"/>
      <c r="F58" s="168"/>
      <c r="G58" s="168"/>
      <c r="H58" s="168"/>
      <c r="I58" s="169"/>
      <c r="J58" s="170">
        <f>J82</f>
        <v>0</v>
      </c>
      <c r="K58" s="171"/>
    </row>
    <row r="59" spans="2:47" s="9" customFormat="1" ht="19.95" customHeight="1">
      <c r="B59" s="165"/>
      <c r="C59" s="166"/>
      <c r="D59" s="167" t="s">
        <v>424</v>
      </c>
      <c r="E59" s="168"/>
      <c r="F59" s="168"/>
      <c r="G59" s="168"/>
      <c r="H59" s="168"/>
      <c r="I59" s="169"/>
      <c r="J59" s="170">
        <f>J84</f>
        <v>0</v>
      </c>
      <c r="K59" s="171"/>
    </row>
    <row r="60" spans="2:47" s="9" customFormat="1" ht="19.95" customHeight="1">
      <c r="B60" s="165"/>
      <c r="C60" s="166"/>
      <c r="D60" s="167" t="s">
        <v>425</v>
      </c>
      <c r="E60" s="168"/>
      <c r="F60" s="168"/>
      <c r="G60" s="168"/>
      <c r="H60" s="168"/>
      <c r="I60" s="169"/>
      <c r="J60" s="170">
        <f>J91</f>
        <v>0</v>
      </c>
      <c r="K60" s="171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27"/>
      <c r="J61" s="42"/>
      <c r="K61" s="45"/>
    </row>
    <row r="62" spans="2:47" s="1" customFormat="1" ht="6.9" customHeight="1">
      <c r="B62" s="56"/>
      <c r="C62" s="57"/>
      <c r="D62" s="57"/>
      <c r="E62" s="57"/>
      <c r="F62" s="57"/>
      <c r="G62" s="57"/>
      <c r="H62" s="57"/>
      <c r="I62" s="148"/>
      <c r="J62" s="57"/>
      <c r="K62" s="58"/>
    </row>
    <row r="66" spans="2:63" s="1" customFormat="1" ht="6.9" customHeight="1">
      <c r="B66" s="59"/>
      <c r="C66" s="60"/>
      <c r="D66" s="60"/>
      <c r="E66" s="60"/>
      <c r="F66" s="60"/>
      <c r="G66" s="60"/>
      <c r="H66" s="60"/>
      <c r="I66" s="151"/>
      <c r="J66" s="60"/>
      <c r="K66" s="60"/>
      <c r="L66" s="61"/>
    </row>
    <row r="67" spans="2:63" s="1" customFormat="1" ht="36.9" customHeight="1">
      <c r="B67" s="41"/>
      <c r="C67" s="62" t="s">
        <v>115</v>
      </c>
      <c r="D67" s="63"/>
      <c r="E67" s="63"/>
      <c r="F67" s="63"/>
      <c r="G67" s="63"/>
      <c r="H67" s="63"/>
      <c r="I67" s="172"/>
      <c r="J67" s="63"/>
      <c r="K67" s="63"/>
      <c r="L67" s="61"/>
    </row>
    <row r="68" spans="2:63" s="1" customFormat="1" ht="6.9" customHeight="1">
      <c r="B68" s="41"/>
      <c r="C68" s="63"/>
      <c r="D68" s="63"/>
      <c r="E68" s="63"/>
      <c r="F68" s="63"/>
      <c r="G68" s="63"/>
      <c r="H68" s="63"/>
      <c r="I68" s="172"/>
      <c r="J68" s="63"/>
      <c r="K68" s="63"/>
      <c r="L68" s="61"/>
    </row>
    <row r="69" spans="2:63" s="1" customFormat="1" ht="14.4" customHeight="1">
      <c r="B69" s="41"/>
      <c r="C69" s="65" t="s">
        <v>18</v>
      </c>
      <c r="D69" s="63"/>
      <c r="E69" s="63"/>
      <c r="F69" s="63"/>
      <c r="G69" s="63"/>
      <c r="H69" s="63"/>
      <c r="I69" s="172"/>
      <c r="J69" s="63"/>
      <c r="K69" s="63"/>
      <c r="L69" s="61"/>
    </row>
    <row r="70" spans="2:63" s="1" customFormat="1" ht="22.5" customHeight="1">
      <c r="B70" s="41"/>
      <c r="C70" s="63"/>
      <c r="D70" s="63"/>
      <c r="E70" s="402" t="str">
        <f>E7</f>
        <v>Oprava markýzy - Chrudim, Čs.partyzánů 8</v>
      </c>
      <c r="F70" s="403"/>
      <c r="G70" s="403"/>
      <c r="H70" s="403"/>
      <c r="I70" s="172"/>
      <c r="J70" s="63"/>
      <c r="K70" s="63"/>
      <c r="L70" s="61"/>
    </row>
    <row r="71" spans="2:63" s="1" customFormat="1" ht="14.4" customHeight="1">
      <c r="B71" s="41"/>
      <c r="C71" s="65" t="s">
        <v>97</v>
      </c>
      <c r="D71" s="63"/>
      <c r="E71" s="63"/>
      <c r="F71" s="63"/>
      <c r="G71" s="63"/>
      <c r="H71" s="63"/>
      <c r="I71" s="172"/>
      <c r="J71" s="63"/>
      <c r="K71" s="63"/>
      <c r="L71" s="61"/>
    </row>
    <row r="72" spans="2:63" s="1" customFormat="1" ht="23.25" customHeight="1">
      <c r="B72" s="41"/>
      <c r="C72" s="63"/>
      <c r="D72" s="63"/>
      <c r="E72" s="362" t="str">
        <f>E9</f>
        <v>4 - Vedlejší rozpočtové náklady</v>
      </c>
      <c r="F72" s="404"/>
      <c r="G72" s="404"/>
      <c r="H72" s="404"/>
      <c r="I72" s="172"/>
      <c r="J72" s="63"/>
      <c r="K72" s="63"/>
      <c r="L72" s="61"/>
    </row>
    <row r="73" spans="2:63" s="1" customFormat="1" ht="6.9" customHeight="1">
      <c r="B73" s="41"/>
      <c r="C73" s="63"/>
      <c r="D73" s="63"/>
      <c r="E73" s="63"/>
      <c r="F73" s="63"/>
      <c r="G73" s="63"/>
      <c r="H73" s="63"/>
      <c r="I73" s="172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75" t="str">
        <f>F12</f>
        <v xml:space="preserve"> </v>
      </c>
      <c r="G74" s="63"/>
      <c r="H74" s="63"/>
      <c r="I74" s="176" t="s">
        <v>25</v>
      </c>
      <c r="J74" s="73" t="str">
        <f>IF(J12="","",J12)</f>
        <v>18. 7. 2017</v>
      </c>
      <c r="K74" s="63"/>
      <c r="L74" s="61"/>
    </row>
    <row r="75" spans="2:63" s="1" customFormat="1" ht="6.9" customHeight="1">
      <c r="B75" s="41"/>
      <c r="C75" s="63"/>
      <c r="D75" s="63"/>
      <c r="E75" s="63"/>
      <c r="F75" s="63"/>
      <c r="G75" s="63"/>
      <c r="H75" s="63"/>
      <c r="I75" s="172"/>
      <c r="J75" s="63"/>
      <c r="K75" s="63"/>
      <c r="L75" s="61"/>
    </row>
    <row r="76" spans="2:63" s="1" customFormat="1" ht="13.2">
      <c r="B76" s="41"/>
      <c r="C76" s="65" t="s">
        <v>27</v>
      </c>
      <c r="D76" s="63"/>
      <c r="E76" s="63"/>
      <c r="F76" s="175" t="str">
        <f>E15</f>
        <v>MěÚ Chrudim,odbor investic,Resselovo nám.77</v>
      </c>
      <c r="G76" s="63"/>
      <c r="H76" s="63"/>
      <c r="I76" s="176" t="s">
        <v>33</v>
      </c>
      <c r="J76" s="175" t="str">
        <f>E21</f>
        <v>CODE s.r.o. Pardubice</v>
      </c>
      <c r="K76" s="63"/>
      <c r="L76" s="61"/>
    </row>
    <row r="77" spans="2:63" s="1" customFormat="1" ht="14.4" customHeight="1">
      <c r="B77" s="41"/>
      <c r="C77" s="65" t="s">
        <v>31</v>
      </c>
      <c r="D77" s="63"/>
      <c r="E77" s="63"/>
      <c r="F77" s="175" t="str">
        <f>IF(E18="","",E18)</f>
        <v/>
      </c>
      <c r="G77" s="63"/>
      <c r="H77" s="63"/>
      <c r="I77" s="172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72"/>
      <c r="J78" s="63"/>
      <c r="K78" s="63"/>
      <c r="L78" s="61"/>
    </row>
    <row r="79" spans="2:63" s="10" customFormat="1" ht="29.25" customHeight="1">
      <c r="B79" s="177"/>
      <c r="C79" s="178" t="s">
        <v>116</v>
      </c>
      <c r="D79" s="179" t="s">
        <v>56</v>
      </c>
      <c r="E79" s="179" t="s">
        <v>52</v>
      </c>
      <c r="F79" s="179" t="s">
        <v>117</v>
      </c>
      <c r="G79" s="179" t="s">
        <v>118</v>
      </c>
      <c r="H79" s="179" t="s">
        <v>119</v>
      </c>
      <c r="I79" s="180" t="s">
        <v>120</v>
      </c>
      <c r="J79" s="179" t="s">
        <v>103</v>
      </c>
      <c r="K79" s="181" t="s">
        <v>121</v>
      </c>
      <c r="L79" s="182"/>
      <c r="M79" s="81" t="s">
        <v>122</v>
      </c>
      <c r="N79" s="82" t="s">
        <v>41</v>
      </c>
      <c r="O79" s="82" t="s">
        <v>123</v>
      </c>
      <c r="P79" s="82" t="s">
        <v>124</v>
      </c>
      <c r="Q79" s="82" t="s">
        <v>125</v>
      </c>
      <c r="R79" s="82" t="s">
        <v>126</v>
      </c>
      <c r="S79" s="82" t="s">
        <v>127</v>
      </c>
      <c r="T79" s="83" t="s">
        <v>128</v>
      </c>
    </row>
    <row r="80" spans="2:63" s="1" customFormat="1" ht="29.25" customHeight="1">
      <c r="B80" s="41"/>
      <c r="C80" s="87" t="s">
        <v>104</v>
      </c>
      <c r="D80" s="63"/>
      <c r="E80" s="63"/>
      <c r="F80" s="63"/>
      <c r="G80" s="63"/>
      <c r="H80" s="63"/>
      <c r="I80" s="172"/>
      <c r="J80" s="183">
        <f>BK80</f>
        <v>0</v>
      </c>
      <c r="K80" s="63"/>
      <c r="L80" s="61"/>
      <c r="M80" s="84"/>
      <c r="N80" s="85"/>
      <c r="O80" s="85"/>
      <c r="P80" s="184">
        <f>P81</f>
        <v>0</v>
      </c>
      <c r="Q80" s="85"/>
      <c r="R80" s="184">
        <f>R81</f>
        <v>0</v>
      </c>
      <c r="S80" s="85"/>
      <c r="T80" s="185">
        <f>T81</f>
        <v>0</v>
      </c>
      <c r="AT80" s="24" t="s">
        <v>70</v>
      </c>
      <c r="AU80" s="24" t="s">
        <v>105</v>
      </c>
      <c r="BK80" s="186">
        <f>BK81</f>
        <v>0</v>
      </c>
    </row>
    <row r="81" spans="2:65" s="11" customFormat="1" ht="37.35" customHeight="1">
      <c r="B81" s="187"/>
      <c r="C81" s="188"/>
      <c r="D81" s="253" t="s">
        <v>70</v>
      </c>
      <c r="E81" s="254" t="s">
        <v>426</v>
      </c>
      <c r="F81" s="254" t="s">
        <v>89</v>
      </c>
      <c r="G81" s="188"/>
      <c r="H81" s="188"/>
      <c r="I81" s="191"/>
      <c r="J81" s="255">
        <f>BK81</f>
        <v>0</v>
      </c>
      <c r="K81" s="188"/>
      <c r="L81" s="193"/>
      <c r="M81" s="194"/>
      <c r="N81" s="195"/>
      <c r="O81" s="195"/>
      <c r="P81" s="196">
        <f>P82+P84+P91</f>
        <v>0</v>
      </c>
      <c r="Q81" s="195"/>
      <c r="R81" s="196">
        <f>R82+R84+R91</f>
        <v>0</v>
      </c>
      <c r="S81" s="195"/>
      <c r="T81" s="197">
        <f>T82+T84+T91</f>
        <v>0</v>
      </c>
      <c r="AR81" s="198" t="s">
        <v>164</v>
      </c>
      <c r="AT81" s="199" t="s">
        <v>70</v>
      </c>
      <c r="AU81" s="199" t="s">
        <v>71</v>
      </c>
      <c r="AY81" s="198" t="s">
        <v>131</v>
      </c>
      <c r="BK81" s="200">
        <f>BK82+BK84+BK91</f>
        <v>0</v>
      </c>
    </row>
    <row r="82" spans="2:65" s="11" customFormat="1" ht="19.95" customHeight="1">
      <c r="B82" s="187"/>
      <c r="C82" s="188"/>
      <c r="D82" s="189" t="s">
        <v>70</v>
      </c>
      <c r="E82" s="247" t="s">
        <v>427</v>
      </c>
      <c r="F82" s="247" t="s">
        <v>428</v>
      </c>
      <c r="G82" s="188"/>
      <c r="H82" s="188"/>
      <c r="I82" s="191"/>
      <c r="J82" s="248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164</v>
      </c>
      <c r="AT82" s="199" t="s">
        <v>70</v>
      </c>
      <c r="AU82" s="199" t="s">
        <v>75</v>
      </c>
      <c r="AY82" s="198" t="s">
        <v>131</v>
      </c>
      <c r="BK82" s="200">
        <f>BK83</f>
        <v>0</v>
      </c>
    </row>
    <row r="83" spans="2:65" s="1" customFormat="1" ht="22.5" customHeight="1">
      <c r="B83" s="41"/>
      <c r="C83" s="201" t="s">
        <v>75</v>
      </c>
      <c r="D83" s="201" t="s">
        <v>132</v>
      </c>
      <c r="E83" s="202" t="s">
        <v>429</v>
      </c>
      <c r="F83" s="203" t="s">
        <v>430</v>
      </c>
      <c r="G83" s="204" t="s">
        <v>431</v>
      </c>
      <c r="H83" s="205">
        <v>1</v>
      </c>
      <c r="I83" s="206"/>
      <c r="J83" s="207">
        <f>ROUND(I83*H83,2)</f>
        <v>0</v>
      </c>
      <c r="K83" s="203" t="s">
        <v>247</v>
      </c>
      <c r="L83" s="61"/>
      <c r="M83" s="208" t="s">
        <v>21</v>
      </c>
      <c r="N83" s="209" t="s">
        <v>43</v>
      </c>
      <c r="O83" s="42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AR83" s="24" t="s">
        <v>432</v>
      </c>
      <c r="AT83" s="24" t="s">
        <v>132</v>
      </c>
      <c r="AU83" s="24" t="s">
        <v>83</v>
      </c>
      <c r="AY83" s="24" t="s">
        <v>131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4" t="s">
        <v>83</v>
      </c>
      <c r="BK83" s="212">
        <f>ROUND(I83*H83,2)</f>
        <v>0</v>
      </c>
      <c r="BL83" s="24" t="s">
        <v>432</v>
      </c>
      <c r="BM83" s="24" t="s">
        <v>433</v>
      </c>
    </row>
    <row r="84" spans="2:65" s="11" customFormat="1" ht="29.85" customHeight="1">
      <c r="B84" s="187"/>
      <c r="C84" s="188"/>
      <c r="D84" s="189" t="s">
        <v>70</v>
      </c>
      <c r="E84" s="247" t="s">
        <v>434</v>
      </c>
      <c r="F84" s="247" t="s">
        <v>435</v>
      </c>
      <c r="G84" s="188"/>
      <c r="H84" s="188"/>
      <c r="I84" s="191"/>
      <c r="J84" s="248">
        <f>BK84</f>
        <v>0</v>
      </c>
      <c r="K84" s="188"/>
      <c r="L84" s="193"/>
      <c r="M84" s="194"/>
      <c r="N84" s="195"/>
      <c r="O84" s="195"/>
      <c r="P84" s="196">
        <f>SUM(P85:P90)</f>
        <v>0</v>
      </c>
      <c r="Q84" s="195"/>
      <c r="R84" s="196">
        <f>SUM(R85:R90)</f>
        <v>0</v>
      </c>
      <c r="S84" s="195"/>
      <c r="T84" s="197">
        <f>SUM(T85:T90)</f>
        <v>0</v>
      </c>
      <c r="AR84" s="198" t="s">
        <v>164</v>
      </c>
      <c r="AT84" s="199" t="s">
        <v>70</v>
      </c>
      <c r="AU84" s="199" t="s">
        <v>75</v>
      </c>
      <c r="AY84" s="198" t="s">
        <v>131</v>
      </c>
      <c r="BK84" s="200">
        <f>SUM(BK85:BK90)</f>
        <v>0</v>
      </c>
    </row>
    <row r="85" spans="2:65" s="1" customFormat="1" ht="22.5" customHeight="1">
      <c r="B85" s="41"/>
      <c r="C85" s="201" t="s">
        <v>83</v>
      </c>
      <c r="D85" s="201" t="s">
        <v>132</v>
      </c>
      <c r="E85" s="202" t="s">
        <v>436</v>
      </c>
      <c r="F85" s="203" t="s">
        <v>437</v>
      </c>
      <c r="G85" s="204" t="s">
        <v>431</v>
      </c>
      <c r="H85" s="205">
        <v>1</v>
      </c>
      <c r="I85" s="206"/>
      <c r="J85" s="207">
        <f t="shared" ref="J85:J90" si="0">ROUND(I85*H85,2)</f>
        <v>0</v>
      </c>
      <c r="K85" s="203" t="s">
        <v>247</v>
      </c>
      <c r="L85" s="61"/>
      <c r="M85" s="208" t="s">
        <v>21</v>
      </c>
      <c r="N85" s="209" t="s">
        <v>43</v>
      </c>
      <c r="O85" s="42"/>
      <c r="P85" s="210">
        <f t="shared" ref="P85:P90" si="1">O85*H85</f>
        <v>0</v>
      </c>
      <c r="Q85" s="210">
        <v>0</v>
      </c>
      <c r="R85" s="210">
        <f t="shared" ref="R85:R90" si="2">Q85*H85</f>
        <v>0</v>
      </c>
      <c r="S85" s="210">
        <v>0</v>
      </c>
      <c r="T85" s="211">
        <f t="shared" ref="T85:T90" si="3">S85*H85</f>
        <v>0</v>
      </c>
      <c r="AR85" s="24" t="s">
        <v>432</v>
      </c>
      <c r="AT85" s="24" t="s">
        <v>132</v>
      </c>
      <c r="AU85" s="24" t="s">
        <v>83</v>
      </c>
      <c r="AY85" s="24" t="s">
        <v>131</v>
      </c>
      <c r="BE85" s="212">
        <f t="shared" ref="BE85:BE90" si="4">IF(N85="základní",J85,0)</f>
        <v>0</v>
      </c>
      <c r="BF85" s="212">
        <f t="shared" ref="BF85:BF90" si="5">IF(N85="snížená",J85,0)</f>
        <v>0</v>
      </c>
      <c r="BG85" s="212">
        <f t="shared" ref="BG85:BG90" si="6">IF(N85="zákl. přenesená",J85,0)</f>
        <v>0</v>
      </c>
      <c r="BH85" s="212">
        <f t="shared" ref="BH85:BH90" si="7">IF(N85="sníž. přenesená",J85,0)</f>
        <v>0</v>
      </c>
      <c r="BI85" s="212">
        <f t="shared" ref="BI85:BI90" si="8">IF(N85="nulová",J85,0)</f>
        <v>0</v>
      </c>
      <c r="BJ85" s="24" t="s">
        <v>83</v>
      </c>
      <c r="BK85" s="212">
        <f t="shared" ref="BK85:BK90" si="9">ROUND(I85*H85,2)</f>
        <v>0</v>
      </c>
      <c r="BL85" s="24" t="s">
        <v>432</v>
      </c>
      <c r="BM85" s="24" t="s">
        <v>438</v>
      </c>
    </row>
    <row r="86" spans="2:65" s="1" customFormat="1" ht="22.5" customHeight="1">
      <c r="B86" s="41"/>
      <c r="C86" s="201" t="s">
        <v>85</v>
      </c>
      <c r="D86" s="201" t="s">
        <v>132</v>
      </c>
      <c r="E86" s="202" t="s">
        <v>439</v>
      </c>
      <c r="F86" s="203" t="s">
        <v>440</v>
      </c>
      <c r="G86" s="204" t="s">
        <v>431</v>
      </c>
      <c r="H86" s="205">
        <v>1</v>
      </c>
      <c r="I86" s="206"/>
      <c r="J86" s="207">
        <f t="shared" si="0"/>
        <v>0</v>
      </c>
      <c r="K86" s="203" t="s">
        <v>247</v>
      </c>
      <c r="L86" s="61"/>
      <c r="M86" s="208" t="s">
        <v>21</v>
      </c>
      <c r="N86" s="209" t="s">
        <v>43</v>
      </c>
      <c r="O86" s="42"/>
      <c r="P86" s="210">
        <f t="shared" si="1"/>
        <v>0</v>
      </c>
      <c r="Q86" s="210">
        <v>0</v>
      </c>
      <c r="R86" s="210">
        <f t="shared" si="2"/>
        <v>0</v>
      </c>
      <c r="S86" s="210">
        <v>0</v>
      </c>
      <c r="T86" s="211">
        <f t="shared" si="3"/>
        <v>0</v>
      </c>
      <c r="AR86" s="24" t="s">
        <v>432</v>
      </c>
      <c r="AT86" s="24" t="s">
        <v>132</v>
      </c>
      <c r="AU86" s="24" t="s">
        <v>83</v>
      </c>
      <c r="AY86" s="24" t="s">
        <v>131</v>
      </c>
      <c r="BE86" s="212">
        <f t="shared" si="4"/>
        <v>0</v>
      </c>
      <c r="BF86" s="212">
        <f t="shared" si="5"/>
        <v>0</v>
      </c>
      <c r="BG86" s="212">
        <f t="shared" si="6"/>
        <v>0</v>
      </c>
      <c r="BH86" s="212">
        <f t="shared" si="7"/>
        <v>0</v>
      </c>
      <c r="BI86" s="212">
        <f t="shared" si="8"/>
        <v>0</v>
      </c>
      <c r="BJ86" s="24" t="s">
        <v>83</v>
      </c>
      <c r="BK86" s="212">
        <f t="shared" si="9"/>
        <v>0</v>
      </c>
      <c r="BL86" s="24" t="s">
        <v>432</v>
      </c>
      <c r="BM86" s="24" t="s">
        <v>441</v>
      </c>
    </row>
    <row r="87" spans="2:65" s="1" customFormat="1" ht="22.5" customHeight="1">
      <c r="B87" s="41"/>
      <c r="C87" s="201" t="s">
        <v>88</v>
      </c>
      <c r="D87" s="201" t="s">
        <v>132</v>
      </c>
      <c r="E87" s="202" t="s">
        <v>442</v>
      </c>
      <c r="F87" s="203" t="s">
        <v>443</v>
      </c>
      <c r="G87" s="204" t="s">
        <v>431</v>
      </c>
      <c r="H87" s="205">
        <v>1</v>
      </c>
      <c r="I87" s="206"/>
      <c r="J87" s="207">
        <f t="shared" si="0"/>
        <v>0</v>
      </c>
      <c r="K87" s="203" t="s">
        <v>247</v>
      </c>
      <c r="L87" s="61"/>
      <c r="M87" s="208" t="s">
        <v>21</v>
      </c>
      <c r="N87" s="209" t="s">
        <v>43</v>
      </c>
      <c r="O87" s="42"/>
      <c r="P87" s="210">
        <f t="shared" si="1"/>
        <v>0</v>
      </c>
      <c r="Q87" s="210">
        <v>0</v>
      </c>
      <c r="R87" s="210">
        <f t="shared" si="2"/>
        <v>0</v>
      </c>
      <c r="S87" s="210">
        <v>0</v>
      </c>
      <c r="T87" s="211">
        <f t="shared" si="3"/>
        <v>0</v>
      </c>
      <c r="AR87" s="24" t="s">
        <v>432</v>
      </c>
      <c r="AT87" s="24" t="s">
        <v>132</v>
      </c>
      <c r="AU87" s="24" t="s">
        <v>83</v>
      </c>
      <c r="AY87" s="24" t="s">
        <v>131</v>
      </c>
      <c r="BE87" s="212">
        <f t="shared" si="4"/>
        <v>0</v>
      </c>
      <c r="BF87" s="212">
        <f t="shared" si="5"/>
        <v>0</v>
      </c>
      <c r="BG87" s="212">
        <f t="shared" si="6"/>
        <v>0</v>
      </c>
      <c r="BH87" s="212">
        <f t="shared" si="7"/>
        <v>0</v>
      </c>
      <c r="BI87" s="212">
        <f t="shared" si="8"/>
        <v>0</v>
      </c>
      <c r="BJ87" s="24" t="s">
        <v>83</v>
      </c>
      <c r="BK87" s="212">
        <f t="shared" si="9"/>
        <v>0</v>
      </c>
      <c r="BL87" s="24" t="s">
        <v>432</v>
      </c>
      <c r="BM87" s="24" t="s">
        <v>444</v>
      </c>
    </row>
    <row r="88" spans="2:65" s="1" customFormat="1" ht="22.5" customHeight="1">
      <c r="B88" s="41"/>
      <c r="C88" s="201" t="s">
        <v>164</v>
      </c>
      <c r="D88" s="201" t="s">
        <v>132</v>
      </c>
      <c r="E88" s="202" t="s">
        <v>445</v>
      </c>
      <c r="F88" s="203" t="s">
        <v>446</v>
      </c>
      <c r="G88" s="204" t="s">
        <v>431</v>
      </c>
      <c r="H88" s="205">
        <v>1</v>
      </c>
      <c r="I88" s="206"/>
      <c r="J88" s="207">
        <f t="shared" si="0"/>
        <v>0</v>
      </c>
      <c r="K88" s="203" t="s">
        <v>247</v>
      </c>
      <c r="L88" s="61"/>
      <c r="M88" s="208" t="s">
        <v>21</v>
      </c>
      <c r="N88" s="209" t="s">
        <v>43</v>
      </c>
      <c r="O88" s="42"/>
      <c r="P88" s="210">
        <f t="shared" si="1"/>
        <v>0</v>
      </c>
      <c r="Q88" s="210">
        <v>0</v>
      </c>
      <c r="R88" s="210">
        <f t="shared" si="2"/>
        <v>0</v>
      </c>
      <c r="S88" s="210">
        <v>0</v>
      </c>
      <c r="T88" s="211">
        <f t="shared" si="3"/>
        <v>0</v>
      </c>
      <c r="AR88" s="24" t="s">
        <v>432</v>
      </c>
      <c r="AT88" s="24" t="s">
        <v>132</v>
      </c>
      <c r="AU88" s="24" t="s">
        <v>83</v>
      </c>
      <c r="AY88" s="24" t="s">
        <v>131</v>
      </c>
      <c r="BE88" s="212">
        <f t="shared" si="4"/>
        <v>0</v>
      </c>
      <c r="BF88" s="212">
        <f t="shared" si="5"/>
        <v>0</v>
      </c>
      <c r="BG88" s="212">
        <f t="shared" si="6"/>
        <v>0</v>
      </c>
      <c r="BH88" s="212">
        <f t="shared" si="7"/>
        <v>0</v>
      </c>
      <c r="BI88" s="212">
        <f t="shared" si="8"/>
        <v>0</v>
      </c>
      <c r="BJ88" s="24" t="s">
        <v>83</v>
      </c>
      <c r="BK88" s="212">
        <f t="shared" si="9"/>
        <v>0</v>
      </c>
      <c r="BL88" s="24" t="s">
        <v>432</v>
      </c>
      <c r="BM88" s="24" t="s">
        <v>447</v>
      </c>
    </row>
    <row r="89" spans="2:65" s="1" customFormat="1" ht="22.5" customHeight="1">
      <c r="B89" s="41"/>
      <c r="C89" s="201" t="s">
        <v>168</v>
      </c>
      <c r="D89" s="201" t="s">
        <v>132</v>
      </c>
      <c r="E89" s="202" t="s">
        <v>448</v>
      </c>
      <c r="F89" s="203" t="s">
        <v>449</v>
      </c>
      <c r="G89" s="204" t="s">
        <v>431</v>
      </c>
      <c r="H89" s="205">
        <v>1</v>
      </c>
      <c r="I89" s="206"/>
      <c r="J89" s="207">
        <f t="shared" si="0"/>
        <v>0</v>
      </c>
      <c r="K89" s="203" t="s">
        <v>247</v>
      </c>
      <c r="L89" s="61"/>
      <c r="M89" s="208" t="s">
        <v>21</v>
      </c>
      <c r="N89" s="209" t="s">
        <v>43</v>
      </c>
      <c r="O89" s="42"/>
      <c r="P89" s="210">
        <f t="shared" si="1"/>
        <v>0</v>
      </c>
      <c r="Q89" s="210">
        <v>0</v>
      </c>
      <c r="R89" s="210">
        <f t="shared" si="2"/>
        <v>0</v>
      </c>
      <c r="S89" s="210">
        <v>0</v>
      </c>
      <c r="T89" s="211">
        <f t="shared" si="3"/>
        <v>0</v>
      </c>
      <c r="AR89" s="24" t="s">
        <v>432</v>
      </c>
      <c r="AT89" s="24" t="s">
        <v>132</v>
      </c>
      <c r="AU89" s="24" t="s">
        <v>83</v>
      </c>
      <c r="AY89" s="24" t="s">
        <v>131</v>
      </c>
      <c r="BE89" s="212">
        <f t="shared" si="4"/>
        <v>0</v>
      </c>
      <c r="BF89" s="212">
        <f t="shared" si="5"/>
        <v>0</v>
      </c>
      <c r="BG89" s="212">
        <f t="shared" si="6"/>
        <v>0</v>
      </c>
      <c r="BH89" s="212">
        <f t="shared" si="7"/>
        <v>0</v>
      </c>
      <c r="BI89" s="212">
        <f t="shared" si="8"/>
        <v>0</v>
      </c>
      <c r="BJ89" s="24" t="s">
        <v>83</v>
      </c>
      <c r="BK89" s="212">
        <f t="shared" si="9"/>
        <v>0</v>
      </c>
      <c r="BL89" s="24" t="s">
        <v>432</v>
      </c>
      <c r="BM89" s="24" t="s">
        <v>450</v>
      </c>
    </row>
    <row r="90" spans="2:65" s="1" customFormat="1" ht="22.5" customHeight="1">
      <c r="B90" s="41"/>
      <c r="C90" s="201" t="s">
        <v>172</v>
      </c>
      <c r="D90" s="201" t="s">
        <v>132</v>
      </c>
      <c r="E90" s="202" t="s">
        <v>451</v>
      </c>
      <c r="F90" s="203" t="s">
        <v>452</v>
      </c>
      <c r="G90" s="204" t="s">
        <v>431</v>
      </c>
      <c r="H90" s="205">
        <v>1</v>
      </c>
      <c r="I90" s="206"/>
      <c r="J90" s="207">
        <f t="shared" si="0"/>
        <v>0</v>
      </c>
      <c r="K90" s="203" t="s">
        <v>247</v>
      </c>
      <c r="L90" s="61"/>
      <c r="M90" s="208" t="s">
        <v>21</v>
      </c>
      <c r="N90" s="209" t="s">
        <v>43</v>
      </c>
      <c r="O90" s="42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4" t="s">
        <v>432</v>
      </c>
      <c r="AT90" s="24" t="s">
        <v>132</v>
      </c>
      <c r="AU90" s="24" t="s">
        <v>83</v>
      </c>
      <c r="AY90" s="24" t="s">
        <v>131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4" t="s">
        <v>83</v>
      </c>
      <c r="BK90" s="212">
        <f t="shared" si="9"/>
        <v>0</v>
      </c>
      <c r="BL90" s="24" t="s">
        <v>432</v>
      </c>
      <c r="BM90" s="24" t="s">
        <v>453</v>
      </c>
    </row>
    <row r="91" spans="2:65" s="11" customFormat="1" ht="29.85" customHeight="1">
      <c r="B91" s="187"/>
      <c r="C91" s="188"/>
      <c r="D91" s="189" t="s">
        <v>70</v>
      </c>
      <c r="E91" s="247" t="s">
        <v>454</v>
      </c>
      <c r="F91" s="247" t="s">
        <v>455</v>
      </c>
      <c r="G91" s="188"/>
      <c r="H91" s="188"/>
      <c r="I91" s="191"/>
      <c r="J91" s="248">
        <f>BK91</f>
        <v>0</v>
      </c>
      <c r="K91" s="188"/>
      <c r="L91" s="193"/>
      <c r="M91" s="194"/>
      <c r="N91" s="195"/>
      <c r="O91" s="195"/>
      <c r="P91" s="196">
        <f>SUM(P92:P93)</f>
        <v>0</v>
      </c>
      <c r="Q91" s="195"/>
      <c r="R91" s="196">
        <f>SUM(R92:R93)</f>
        <v>0</v>
      </c>
      <c r="S91" s="195"/>
      <c r="T91" s="197">
        <f>SUM(T92:T93)</f>
        <v>0</v>
      </c>
      <c r="AR91" s="198" t="s">
        <v>164</v>
      </c>
      <c r="AT91" s="199" t="s">
        <v>70</v>
      </c>
      <c r="AU91" s="199" t="s">
        <v>75</v>
      </c>
      <c r="AY91" s="198" t="s">
        <v>131</v>
      </c>
      <c r="BK91" s="200">
        <f>SUM(BK92:BK93)</f>
        <v>0</v>
      </c>
    </row>
    <row r="92" spans="2:65" s="1" customFormat="1" ht="22.5" customHeight="1">
      <c r="B92" s="41"/>
      <c r="C92" s="201" t="s">
        <v>176</v>
      </c>
      <c r="D92" s="201" t="s">
        <v>132</v>
      </c>
      <c r="E92" s="202" t="s">
        <v>456</v>
      </c>
      <c r="F92" s="203" t="s">
        <v>457</v>
      </c>
      <c r="G92" s="204" t="s">
        <v>431</v>
      </c>
      <c r="H92" s="205">
        <v>1</v>
      </c>
      <c r="I92" s="206"/>
      <c r="J92" s="207">
        <f>ROUND(I92*H92,2)</f>
        <v>0</v>
      </c>
      <c r="K92" s="203" t="s">
        <v>247</v>
      </c>
      <c r="L92" s="61"/>
      <c r="M92" s="208" t="s">
        <v>21</v>
      </c>
      <c r="N92" s="209" t="s">
        <v>43</v>
      </c>
      <c r="O92" s="42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4" t="s">
        <v>432</v>
      </c>
      <c r="AT92" s="24" t="s">
        <v>132</v>
      </c>
      <c r="AU92" s="24" t="s">
        <v>83</v>
      </c>
      <c r="AY92" s="24" t="s">
        <v>131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4" t="s">
        <v>83</v>
      </c>
      <c r="BK92" s="212">
        <f>ROUND(I92*H92,2)</f>
        <v>0</v>
      </c>
      <c r="BL92" s="24" t="s">
        <v>432</v>
      </c>
      <c r="BM92" s="24" t="s">
        <v>458</v>
      </c>
    </row>
    <row r="93" spans="2:65" s="1" customFormat="1" ht="22.5" customHeight="1">
      <c r="B93" s="41"/>
      <c r="C93" s="201" t="s">
        <v>148</v>
      </c>
      <c r="D93" s="201" t="s">
        <v>132</v>
      </c>
      <c r="E93" s="202" t="s">
        <v>459</v>
      </c>
      <c r="F93" s="203" t="s">
        <v>460</v>
      </c>
      <c r="G93" s="204" t="s">
        <v>296</v>
      </c>
      <c r="H93" s="205">
        <v>1</v>
      </c>
      <c r="I93" s="206"/>
      <c r="J93" s="207">
        <f>ROUND(I93*H93,2)</f>
        <v>0</v>
      </c>
      <c r="K93" s="203" t="s">
        <v>21</v>
      </c>
      <c r="L93" s="61"/>
      <c r="M93" s="208" t="s">
        <v>21</v>
      </c>
      <c r="N93" s="271" t="s">
        <v>43</v>
      </c>
      <c r="O93" s="272"/>
      <c r="P93" s="273">
        <f>O93*H93</f>
        <v>0</v>
      </c>
      <c r="Q93" s="273">
        <v>0</v>
      </c>
      <c r="R93" s="273">
        <f>Q93*H93</f>
        <v>0</v>
      </c>
      <c r="S93" s="273">
        <v>0</v>
      </c>
      <c r="T93" s="274">
        <f>S93*H93</f>
        <v>0</v>
      </c>
      <c r="AR93" s="24" t="s">
        <v>432</v>
      </c>
      <c r="AT93" s="24" t="s">
        <v>132</v>
      </c>
      <c r="AU93" s="24" t="s">
        <v>83</v>
      </c>
      <c r="AY93" s="24" t="s">
        <v>131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4" t="s">
        <v>83</v>
      </c>
      <c r="BK93" s="212">
        <f>ROUND(I93*H93,2)</f>
        <v>0</v>
      </c>
      <c r="BL93" s="24" t="s">
        <v>432</v>
      </c>
      <c r="BM93" s="24" t="s">
        <v>461</v>
      </c>
    </row>
    <row r="94" spans="2:65" s="1" customFormat="1" ht="6.9" customHeight="1">
      <c r="B94" s="56"/>
      <c r="C94" s="57"/>
      <c r="D94" s="57"/>
      <c r="E94" s="57"/>
      <c r="F94" s="57"/>
      <c r="G94" s="57"/>
      <c r="H94" s="57"/>
      <c r="I94" s="148"/>
      <c r="J94" s="57"/>
      <c r="K94" s="57"/>
      <c r="L94" s="61"/>
    </row>
  </sheetData>
  <sheetProtection algorithmName="SHA-512" hashValue="p1U/nzSVaCMTXumvm+JEdiCvzHu4VOM4NMuLkMybYELCQ4D5suA4foC9nv+kR0AHay6eyc8rurckDSdSWFQwhQ==" saltValue="uP/dKSLPuRBtilw8QqiMag==" spinCount="100000" sheet="1" objects="1" scenarios="1" formatCells="0" formatColumns="0" formatRows="0" sort="0" autoFilter="0"/>
  <autoFilter ref="C79:K9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78" customWidth="1"/>
    <col min="2" max="2" width="1.7109375" style="278" customWidth="1"/>
    <col min="3" max="4" width="5" style="278" customWidth="1"/>
    <col min="5" max="5" width="11.7109375" style="278" customWidth="1"/>
    <col min="6" max="6" width="9.140625" style="278" customWidth="1"/>
    <col min="7" max="7" width="5" style="278" customWidth="1"/>
    <col min="8" max="8" width="77.85546875" style="278" customWidth="1"/>
    <col min="9" max="10" width="20" style="278" customWidth="1"/>
    <col min="11" max="11" width="1.7109375" style="278" customWidth="1"/>
  </cols>
  <sheetData>
    <row r="1" spans="2:11" ht="37.5" customHeight="1"/>
    <row r="2" spans="2:1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pans="2:11" s="15" customFormat="1" ht="45" customHeight="1">
      <c r="B3" s="282"/>
      <c r="C3" s="406" t="s">
        <v>462</v>
      </c>
      <c r="D3" s="406"/>
      <c r="E3" s="406"/>
      <c r="F3" s="406"/>
      <c r="G3" s="406"/>
      <c r="H3" s="406"/>
      <c r="I3" s="406"/>
      <c r="J3" s="406"/>
      <c r="K3" s="283"/>
    </row>
    <row r="4" spans="2:11" ht="25.5" customHeight="1">
      <c r="B4" s="284"/>
      <c r="C4" s="407" t="s">
        <v>463</v>
      </c>
      <c r="D4" s="407"/>
      <c r="E4" s="407"/>
      <c r="F4" s="407"/>
      <c r="G4" s="407"/>
      <c r="H4" s="407"/>
      <c r="I4" s="407"/>
      <c r="J4" s="407"/>
      <c r="K4" s="285"/>
    </row>
    <row r="5" spans="2:11" ht="5.25" customHeight="1">
      <c r="B5" s="284"/>
      <c r="C5" s="286"/>
      <c r="D5" s="286"/>
      <c r="E5" s="286"/>
      <c r="F5" s="286"/>
      <c r="G5" s="286"/>
      <c r="H5" s="286"/>
      <c r="I5" s="286"/>
      <c r="J5" s="286"/>
      <c r="K5" s="285"/>
    </row>
    <row r="6" spans="2:11" ht="15" customHeight="1">
      <c r="B6" s="284"/>
      <c r="C6" s="408" t="s">
        <v>464</v>
      </c>
      <c r="D6" s="408"/>
      <c r="E6" s="408"/>
      <c r="F6" s="408"/>
      <c r="G6" s="408"/>
      <c r="H6" s="408"/>
      <c r="I6" s="408"/>
      <c r="J6" s="408"/>
      <c r="K6" s="285"/>
    </row>
    <row r="7" spans="2:11" ht="15" customHeight="1">
      <c r="B7" s="288"/>
      <c r="C7" s="408" t="s">
        <v>465</v>
      </c>
      <c r="D7" s="408"/>
      <c r="E7" s="408"/>
      <c r="F7" s="408"/>
      <c r="G7" s="408"/>
      <c r="H7" s="408"/>
      <c r="I7" s="408"/>
      <c r="J7" s="408"/>
      <c r="K7" s="285"/>
    </row>
    <row r="8" spans="2:1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pans="2:11" ht="15" customHeight="1">
      <c r="B9" s="288"/>
      <c r="C9" s="408" t="s">
        <v>466</v>
      </c>
      <c r="D9" s="408"/>
      <c r="E9" s="408"/>
      <c r="F9" s="408"/>
      <c r="G9" s="408"/>
      <c r="H9" s="408"/>
      <c r="I9" s="408"/>
      <c r="J9" s="408"/>
      <c r="K9" s="285"/>
    </row>
    <row r="10" spans="2:11" ht="15" customHeight="1">
      <c r="B10" s="288"/>
      <c r="C10" s="287"/>
      <c r="D10" s="408" t="s">
        <v>467</v>
      </c>
      <c r="E10" s="408"/>
      <c r="F10" s="408"/>
      <c r="G10" s="408"/>
      <c r="H10" s="408"/>
      <c r="I10" s="408"/>
      <c r="J10" s="408"/>
      <c r="K10" s="285"/>
    </row>
    <row r="11" spans="2:11" ht="15" customHeight="1">
      <c r="B11" s="288"/>
      <c r="C11" s="289"/>
      <c r="D11" s="408" t="s">
        <v>468</v>
      </c>
      <c r="E11" s="408"/>
      <c r="F11" s="408"/>
      <c r="G11" s="408"/>
      <c r="H11" s="408"/>
      <c r="I11" s="408"/>
      <c r="J11" s="408"/>
      <c r="K11" s="285"/>
    </row>
    <row r="12" spans="2:11" ht="12.75" customHeight="1">
      <c r="B12" s="288"/>
      <c r="C12" s="289"/>
      <c r="D12" s="289"/>
      <c r="E12" s="289"/>
      <c r="F12" s="289"/>
      <c r="G12" s="289"/>
      <c r="H12" s="289"/>
      <c r="I12" s="289"/>
      <c r="J12" s="289"/>
      <c r="K12" s="285"/>
    </row>
    <row r="13" spans="2:11" ht="15" customHeight="1">
      <c r="B13" s="288"/>
      <c r="C13" s="289"/>
      <c r="D13" s="408" t="s">
        <v>469</v>
      </c>
      <c r="E13" s="408"/>
      <c r="F13" s="408"/>
      <c r="G13" s="408"/>
      <c r="H13" s="408"/>
      <c r="I13" s="408"/>
      <c r="J13" s="408"/>
      <c r="K13" s="285"/>
    </row>
    <row r="14" spans="2:11" ht="15" customHeight="1">
      <c r="B14" s="288"/>
      <c r="C14" s="289"/>
      <c r="D14" s="408" t="s">
        <v>470</v>
      </c>
      <c r="E14" s="408"/>
      <c r="F14" s="408"/>
      <c r="G14" s="408"/>
      <c r="H14" s="408"/>
      <c r="I14" s="408"/>
      <c r="J14" s="408"/>
      <c r="K14" s="285"/>
    </row>
    <row r="15" spans="2:11" ht="15" customHeight="1">
      <c r="B15" s="288"/>
      <c r="C15" s="289"/>
      <c r="D15" s="408" t="s">
        <v>471</v>
      </c>
      <c r="E15" s="408"/>
      <c r="F15" s="408"/>
      <c r="G15" s="408"/>
      <c r="H15" s="408"/>
      <c r="I15" s="408"/>
      <c r="J15" s="408"/>
      <c r="K15" s="285"/>
    </row>
    <row r="16" spans="2:11" ht="15" customHeight="1">
      <c r="B16" s="288"/>
      <c r="C16" s="289"/>
      <c r="D16" s="289"/>
      <c r="E16" s="290" t="s">
        <v>77</v>
      </c>
      <c r="F16" s="408" t="s">
        <v>472</v>
      </c>
      <c r="G16" s="408"/>
      <c r="H16" s="408"/>
      <c r="I16" s="408"/>
      <c r="J16" s="408"/>
      <c r="K16" s="285"/>
    </row>
    <row r="17" spans="2:11" ht="15" customHeight="1">
      <c r="B17" s="288"/>
      <c r="C17" s="289"/>
      <c r="D17" s="289"/>
      <c r="E17" s="290" t="s">
        <v>473</v>
      </c>
      <c r="F17" s="408" t="s">
        <v>474</v>
      </c>
      <c r="G17" s="408"/>
      <c r="H17" s="408"/>
      <c r="I17" s="408"/>
      <c r="J17" s="408"/>
      <c r="K17" s="285"/>
    </row>
    <row r="18" spans="2:11" ht="15" customHeight="1">
      <c r="B18" s="288"/>
      <c r="C18" s="289"/>
      <c r="D18" s="289"/>
      <c r="E18" s="290" t="s">
        <v>475</v>
      </c>
      <c r="F18" s="408" t="s">
        <v>476</v>
      </c>
      <c r="G18" s="408"/>
      <c r="H18" s="408"/>
      <c r="I18" s="408"/>
      <c r="J18" s="408"/>
      <c r="K18" s="285"/>
    </row>
    <row r="19" spans="2:11" ht="15" customHeight="1">
      <c r="B19" s="288"/>
      <c r="C19" s="289"/>
      <c r="D19" s="289"/>
      <c r="E19" s="290" t="s">
        <v>477</v>
      </c>
      <c r="F19" s="408" t="s">
        <v>478</v>
      </c>
      <c r="G19" s="408"/>
      <c r="H19" s="408"/>
      <c r="I19" s="408"/>
      <c r="J19" s="408"/>
      <c r="K19" s="285"/>
    </row>
    <row r="20" spans="2:11" ht="15" customHeight="1">
      <c r="B20" s="288"/>
      <c r="C20" s="289"/>
      <c r="D20" s="289"/>
      <c r="E20" s="290" t="s">
        <v>479</v>
      </c>
      <c r="F20" s="408" t="s">
        <v>480</v>
      </c>
      <c r="G20" s="408"/>
      <c r="H20" s="408"/>
      <c r="I20" s="408"/>
      <c r="J20" s="408"/>
      <c r="K20" s="285"/>
    </row>
    <row r="21" spans="2:11" ht="15" customHeight="1">
      <c r="B21" s="288"/>
      <c r="C21" s="289"/>
      <c r="D21" s="289"/>
      <c r="E21" s="290" t="s">
        <v>82</v>
      </c>
      <c r="F21" s="408" t="s">
        <v>481</v>
      </c>
      <c r="G21" s="408"/>
      <c r="H21" s="408"/>
      <c r="I21" s="408"/>
      <c r="J21" s="408"/>
      <c r="K21" s="285"/>
    </row>
    <row r="22" spans="2:11" ht="12.75" customHeight="1">
      <c r="B22" s="288"/>
      <c r="C22" s="289"/>
      <c r="D22" s="289"/>
      <c r="E22" s="289"/>
      <c r="F22" s="289"/>
      <c r="G22" s="289"/>
      <c r="H22" s="289"/>
      <c r="I22" s="289"/>
      <c r="J22" s="289"/>
      <c r="K22" s="285"/>
    </row>
    <row r="23" spans="2:11" ht="15" customHeight="1">
      <c r="B23" s="288"/>
      <c r="C23" s="408" t="s">
        <v>482</v>
      </c>
      <c r="D23" s="408"/>
      <c r="E23" s="408"/>
      <c r="F23" s="408"/>
      <c r="G23" s="408"/>
      <c r="H23" s="408"/>
      <c r="I23" s="408"/>
      <c r="J23" s="408"/>
      <c r="K23" s="285"/>
    </row>
    <row r="24" spans="2:11" ht="15" customHeight="1">
      <c r="B24" s="288"/>
      <c r="C24" s="408" t="s">
        <v>483</v>
      </c>
      <c r="D24" s="408"/>
      <c r="E24" s="408"/>
      <c r="F24" s="408"/>
      <c r="G24" s="408"/>
      <c r="H24" s="408"/>
      <c r="I24" s="408"/>
      <c r="J24" s="408"/>
      <c r="K24" s="285"/>
    </row>
    <row r="25" spans="2:11" ht="15" customHeight="1">
      <c r="B25" s="288"/>
      <c r="C25" s="287"/>
      <c r="D25" s="408" t="s">
        <v>484</v>
      </c>
      <c r="E25" s="408"/>
      <c r="F25" s="408"/>
      <c r="G25" s="408"/>
      <c r="H25" s="408"/>
      <c r="I25" s="408"/>
      <c r="J25" s="408"/>
      <c r="K25" s="285"/>
    </row>
    <row r="26" spans="2:11" ht="15" customHeight="1">
      <c r="B26" s="288"/>
      <c r="C26" s="289"/>
      <c r="D26" s="408" t="s">
        <v>485</v>
      </c>
      <c r="E26" s="408"/>
      <c r="F26" s="408"/>
      <c r="G26" s="408"/>
      <c r="H26" s="408"/>
      <c r="I26" s="408"/>
      <c r="J26" s="408"/>
      <c r="K26" s="285"/>
    </row>
    <row r="27" spans="2:11" ht="12.75" customHeight="1">
      <c r="B27" s="288"/>
      <c r="C27" s="289"/>
      <c r="D27" s="289"/>
      <c r="E27" s="289"/>
      <c r="F27" s="289"/>
      <c r="G27" s="289"/>
      <c r="H27" s="289"/>
      <c r="I27" s="289"/>
      <c r="J27" s="289"/>
      <c r="K27" s="285"/>
    </row>
    <row r="28" spans="2:11" ht="15" customHeight="1">
      <c r="B28" s="288"/>
      <c r="C28" s="289"/>
      <c r="D28" s="408" t="s">
        <v>486</v>
      </c>
      <c r="E28" s="408"/>
      <c r="F28" s="408"/>
      <c r="G28" s="408"/>
      <c r="H28" s="408"/>
      <c r="I28" s="408"/>
      <c r="J28" s="408"/>
      <c r="K28" s="285"/>
    </row>
    <row r="29" spans="2:11" ht="15" customHeight="1">
      <c r="B29" s="288"/>
      <c r="C29" s="289"/>
      <c r="D29" s="408" t="s">
        <v>487</v>
      </c>
      <c r="E29" s="408"/>
      <c r="F29" s="408"/>
      <c r="G29" s="408"/>
      <c r="H29" s="408"/>
      <c r="I29" s="408"/>
      <c r="J29" s="408"/>
      <c r="K29" s="285"/>
    </row>
    <row r="30" spans="2:11" ht="12.75" customHeight="1">
      <c r="B30" s="288"/>
      <c r="C30" s="289"/>
      <c r="D30" s="289"/>
      <c r="E30" s="289"/>
      <c r="F30" s="289"/>
      <c r="G30" s="289"/>
      <c r="H30" s="289"/>
      <c r="I30" s="289"/>
      <c r="J30" s="289"/>
      <c r="K30" s="285"/>
    </row>
    <row r="31" spans="2:11" ht="15" customHeight="1">
      <c r="B31" s="288"/>
      <c r="C31" s="289"/>
      <c r="D31" s="408" t="s">
        <v>488</v>
      </c>
      <c r="E31" s="408"/>
      <c r="F31" s="408"/>
      <c r="G31" s="408"/>
      <c r="H31" s="408"/>
      <c r="I31" s="408"/>
      <c r="J31" s="408"/>
      <c r="K31" s="285"/>
    </row>
    <row r="32" spans="2:11" ht="15" customHeight="1">
      <c r="B32" s="288"/>
      <c r="C32" s="289"/>
      <c r="D32" s="408" t="s">
        <v>489</v>
      </c>
      <c r="E32" s="408"/>
      <c r="F32" s="408"/>
      <c r="G32" s="408"/>
      <c r="H32" s="408"/>
      <c r="I32" s="408"/>
      <c r="J32" s="408"/>
      <c r="K32" s="285"/>
    </row>
    <row r="33" spans="2:11" ht="15" customHeight="1">
      <c r="B33" s="288"/>
      <c r="C33" s="289"/>
      <c r="D33" s="408" t="s">
        <v>490</v>
      </c>
      <c r="E33" s="408"/>
      <c r="F33" s="408"/>
      <c r="G33" s="408"/>
      <c r="H33" s="408"/>
      <c r="I33" s="408"/>
      <c r="J33" s="408"/>
      <c r="K33" s="285"/>
    </row>
    <row r="34" spans="2:11" ht="15" customHeight="1">
      <c r="B34" s="288"/>
      <c r="C34" s="289"/>
      <c r="D34" s="287"/>
      <c r="E34" s="291" t="s">
        <v>116</v>
      </c>
      <c r="F34" s="287"/>
      <c r="G34" s="408" t="s">
        <v>491</v>
      </c>
      <c r="H34" s="408"/>
      <c r="I34" s="408"/>
      <c r="J34" s="408"/>
      <c r="K34" s="285"/>
    </row>
    <row r="35" spans="2:11" ht="30.75" customHeight="1">
      <c r="B35" s="288"/>
      <c r="C35" s="289"/>
      <c r="D35" s="287"/>
      <c r="E35" s="291" t="s">
        <v>492</v>
      </c>
      <c r="F35" s="287"/>
      <c r="G35" s="408" t="s">
        <v>493</v>
      </c>
      <c r="H35" s="408"/>
      <c r="I35" s="408"/>
      <c r="J35" s="408"/>
      <c r="K35" s="285"/>
    </row>
    <row r="36" spans="2:11" ht="15" customHeight="1">
      <c r="B36" s="288"/>
      <c r="C36" s="289"/>
      <c r="D36" s="287"/>
      <c r="E36" s="291" t="s">
        <v>52</v>
      </c>
      <c r="F36" s="287"/>
      <c r="G36" s="408" t="s">
        <v>494</v>
      </c>
      <c r="H36" s="408"/>
      <c r="I36" s="408"/>
      <c r="J36" s="408"/>
      <c r="K36" s="285"/>
    </row>
    <row r="37" spans="2:11" ht="15" customHeight="1">
      <c r="B37" s="288"/>
      <c r="C37" s="289"/>
      <c r="D37" s="287"/>
      <c r="E37" s="291" t="s">
        <v>117</v>
      </c>
      <c r="F37" s="287"/>
      <c r="G37" s="408" t="s">
        <v>495</v>
      </c>
      <c r="H37" s="408"/>
      <c r="I37" s="408"/>
      <c r="J37" s="408"/>
      <c r="K37" s="285"/>
    </row>
    <row r="38" spans="2:11" ht="15" customHeight="1">
      <c r="B38" s="288"/>
      <c r="C38" s="289"/>
      <c r="D38" s="287"/>
      <c r="E38" s="291" t="s">
        <v>118</v>
      </c>
      <c r="F38" s="287"/>
      <c r="G38" s="408" t="s">
        <v>496</v>
      </c>
      <c r="H38" s="408"/>
      <c r="I38" s="408"/>
      <c r="J38" s="408"/>
      <c r="K38" s="285"/>
    </row>
    <row r="39" spans="2:11" ht="15" customHeight="1">
      <c r="B39" s="288"/>
      <c r="C39" s="289"/>
      <c r="D39" s="287"/>
      <c r="E39" s="291" t="s">
        <v>119</v>
      </c>
      <c r="F39" s="287"/>
      <c r="G39" s="408" t="s">
        <v>497</v>
      </c>
      <c r="H39" s="408"/>
      <c r="I39" s="408"/>
      <c r="J39" s="408"/>
      <c r="K39" s="285"/>
    </row>
    <row r="40" spans="2:11" ht="15" customHeight="1">
      <c r="B40" s="288"/>
      <c r="C40" s="289"/>
      <c r="D40" s="287"/>
      <c r="E40" s="291" t="s">
        <v>498</v>
      </c>
      <c r="F40" s="287"/>
      <c r="G40" s="408" t="s">
        <v>499</v>
      </c>
      <c r="H40" s="408"/>
      <c r="I40" s="408"/>
      <c r="J40" s="408"/>
      <c r="K40" s="285"/>
    </row>
    <row r="41" spans="2:11" ht="15" customHeight="1">
      <c r="B41" s="288"/>
      <c r="C41" s="289"/>
      <c r="D41" s="287"/>
      <c r="E41" s="291"/>
      <c r="F41" s="287"/>
      <c r="G41" s="408" t="s">
        <v>500</v>
      </c>
      <c r="H41" s="408"/>
      <c r="I41" s="408"/>
      <c r="J41" s="408"/>
      <c r="K41" s="285"/>
    </row>
    <row r="42" spans="2:11" ht="15" customHeight="1">
      <c r="B42" s="288"/>
      <c r="C42" s="289"/>
      <c r="D42" s="287"/>
      <c r="E42" s="291" t="s">
        <v>501</v>
      </c>
      <c r="F42" s="287"/>
      <c r="G42" s="408" t="s">
        <v>502</v>
      </c>
      <c r="H42" s="408"/>
      <c r="I42" s="408"/>
      <c r="J42" s="408"/>
      <c r="K42" s="285"/>
    </row>
    <row r="43" spans="2:11" ht="15" customHeight="1">
      <c r="B43" s="288"/>
      <c r="C43" s="289"/>
      <c r="D43" s="287"/>
      <c r="E43" s="291" t="s">
        <v>121</v>
      </c>
      <c r="F43" s="287"/>
      <c r="G43" s="408" t="s">
        <v>503</v>
      </c>
      <c r="H43" s="408"/>
      <c r="I43" s="408"/>
      <c r="J43" s="408"/>
      <c r="K43" s="285"/>
    </row>
    <row r="44" spans="2:11" ht="12.75" customHeight="1">
      <c r="B44" s="288"/>
      <c r="C44" s="289"/>
      <c r="D44" s="287"/>
      <c r="E44" s="287"/>
      <c r="F44" s="287"/>
      <c r="G44" s="287"/>
      <c r="H44" s="287"/>
      <c r="I44" s="287"/>
      <c r="J44" s="287"/>
      <c r="K44" s="285"/>
    </row>
    <row r="45" spans="2:11" ht="15" customHeight="1">
      <c r="B45" s="288"/>
      <c r="C45" s="289"/>
      <c r="D45" s="408" t="s">
        <v>504</v>
      </c>
      <c r="E45" s="408"/>
      <c r="F45" s="408"/>
      <c r="G45" s="408"/>
      <c r="H45" s="408"/>
      <c r="I45" s="408"/>
      <c r="J45" s="408"/>
      <c r="K45" s="285"/>
    </row>
    <row r="46" spans="2:11" ht="15" customHeight="1">
      <c r="B46" s="288"/>
      <c r="C46" s="289"/>
      <c r="D46" s="289"/>
      <c r="E46" s="408" t="s">
        <v>505</v>
      </c>
      <c r="F46" s="408"/>
      <c r="G46" s="408"/>
      <c r="H46" s="408"/>
      <c r="I46" s="408"/>
      <c r="J46" s="408"/>
      <c r="K46" s="285"/>
    </row>
    <row r="47" spans="2:11" ht="15" customHeight="1">
      <c r="B47" s="288"/>
      <c r="C47" s="289"/>
      <c r="D47" s="289"/>
      <c r="E47" s="408" t="s">
        <v>506</v>
      </c>
      <c r="F47" s="408"/>
      <c r="G47" s="408"/>
      <c r="H47" s="408"/>
      <c r="I47" s="408"/>
      <c r="J47" s="408"/>
      <c r="K47" s="285"/>
    </row>
    <row r="48" spans="2:11" ht="15" customHeight="1">
      <c r="B48" s="288"/>
      <c r="C48" s="289"/>
      <c r="D48" s="289"/>
      <c r="E48" s="408" t="s">
        <v>507</v>
      </c>
      <c r="F48" s="408"/>
      <c r="G48" s="408"/>
      <c r="H48" s="408"/>
      <c r="I48" s="408"/>
      <c r="J48" s="408"/>
      <c r="K48" s="285"/>
    </row>
    <row r="49" spans="2:11" ht="15" customHeight="1">
      <c r="B49" s="288"/>
      <c r="C49" s="289"/>
      <c r="D49" s="408" t="s">
        <v>508</v>
      </c>
      <c r="E49" s="408"/>
      <c r="F49" s="408"/>
      <c r="G49" s="408"/>
      <c r="H49" s="408"/>
      <c r="I49" s="408"/>
      <c r="J49" s="408"/>
      <c r="K49" s="285"/>
    </row>
    <row r="50" spans="2:11" ht="25.5" customHeight="1">
      <c r="B50" s="284"/>
      <c r="C50" s="407" t="s">
        <v>509</v>
      </c>
      <c r="D50" s="407"/>
      <c r="E50" s="407"/>
      <c r="F50" s="407"/>
      <c r="G50" s="407"/>
      <c r="H50" s="407"/>
      <c r="I50" s="407"/>
      <c r="J50" s="407"/>
      <c r="K50" s="285"/>
    </row>
    <row r="51" spans="2:11" ht="5.25" customHeight="1">
      <c r="B51" s="284"/>
      <c r="C51" s="286"/>
      <c r="D51" s="286"/>
      <c r="E51" s="286"/>
      <c r="F51" s="286"/>
      <c r="G51" s="286"/>
      <c r="H51" s="286"/>
      <c r="I51" s="286"/>
      <c r="J51" s="286"/>
      <c r="K51" s="285"/>
    </row>
    <row r="52" spans="2:11" ht="15" customHeight="1">
      <c r="B52" s="284"/>
      <c r="C52" s="408" t="s">
        <v>510</v>
      </c>
      <c r="D52" s="408"/>
      <c r="E52" s="408"/>
      <c r="F52" s="408"/>
      <c r="G52" s="408"/>
      <c r="H52" s="408"/>
      <c r="I52" s="408"/>
      <c r="J52" s="408"/>
      <c r="K52" s="285"/>
    </row>
    <row r="53" spans="2:11" ht="15" customHeight="1">
      <c r="B53" s="284"/>
      <c r="C53" s="408" t="s">
        <v>511</v>
      </c>
      <c r="D53" s="408"/>
      <c r="E53" s="408"/>
      <c r="F53" s="408"/>
      <c r="G53" s="408"/>
      <c r="H53" s="408"/>
      <c r="I53" s="408"/>
      <c r="J53" s="408"/>
      <c r="K53" s="285"/>
    </row>
    <row r="54" spans="2:11" ht="12.75" customHeight="1">
      <c r="B54" s="284"/>
      <c r="C54" s="287"/>
      <c r="D54" s="287"/>
      <c r="E54" s="287"/>
      <c r="F54" s="287"/>
      <c r="G54" s="287"/>
      <c r="H54" s="287"/>
      <c r="I54" s="287"/>
      <c r="J54" s="287"/>
      <c r="K54" s="285"/>
    </row>
    <row r="55" spans="2:11" ht="15" customHeight="1">
      <c r="B55" s="284"/>
      <c r="C55" s="408" t="s">
        <v>512</v>
      </c>
      <c r="D55" s="408"/>
      <c r="E55" s="408"/>
      <c r="F55" s="408"/>
      <c r="G55" s="408"/>
      <c r="H55" s="408"/>
      <c r="I55" s="408"/>
      <c r="J55" s="408"/>
      <c r="K55" s="285"/>
    </row>
    <row r="56" spans="2:11" ht="15" customHeight="1">
      <c r="B56" s="284"/>
      <c r="C56" s="289"/>
      <c r="D56" s="408" t="s">
        <v>513</v>
      </c>
      <c r="E56" s="408"/>
      <c r="F56" s="408"/>
      <c r="G56" s="408"/>
      <c r="H56" s="408"/>
      <c r="I56" s="408"/>
      <c r="J56" s="408"/>
      <c r="K56" s="285"/>
    </row>
    <row r="57" spans="2:11" ht="15" customHeight="1">
      <c r="B57" s="284"/>
      <c r="C57" s="289"/>
      <c r="D57" s="408" t="s">
        <v>514</v>
      </c>
      <c r="E57" s="408"/>
      <c r="F57" s="408"/>
      <c r="G57" s="408"/>
      <c r="H57" s="408"/>
      <c r="I57" s="408"/>
      <c r="J57" s="408"/>
      <c r="K57" s="285"/>
    </row>
    <row r="58" spans="2:11" ht="15" customHeight="1">
      <c r="B58" s="284"/>
      <c r="C58" s="289"/>
      <c r="D58" s="408" t="s">
        <v>515</v>
      </c>
      <c r="E58" s="408"/>
      <c r="F58" s="408"/>
      <c r="G58" s="408"/>
      <c r="H58" s="408"/>
      <c r="I58" s="408"/>
      <c r="J58" s="408"/>
      <c r="K58" s="285"/>
    </row>
    <row r="59" spans="2:11" ht="15" customHeight="1">
      <c r="B59" s="284"/>
      <c r="C59" s="289"/>
      <c r="D59" s="408" t="s">
        <v>516</v>
      </c>
      <c r="E59" s="408"/>
      <c r="F59" s="408"/>
      <c r="G59" s="408"/>
      <c r="H59" s="408"/>
      <c r="I59" s="408"/>
      <c r="J59" s="408"/>
      <c r="K59" s="285"/>
    </row>
    <row r="60" spans="2:11" ht="15" customHeight="1">
      <c r="B60" s="284"/>
      <c r="C60" s="289"/>
      <c r="D60" s="410" t="s">
        <v>517</v>
      </c>
      <c r="E60" s="410"/>
      <c r="F60" s="410"/>
      <c r="G60" s="410"/>
      <c r="H60" s="410"/>
      <c r="I60" s="410"/>
      <c r="J60" s="410"/>
      <c r="K60" s="285"/>
    </row>
    <row r="61" spans="2:11" ht="15" customHeight="1">
      <c r="B61" s="284"/>
      <c r="C61" s="289"/>
      <c r="D61" s="408" t="s">
        <v>518</v>
      </c>
      <c r="E61" s="408"/>
      <c r="F61" s="408"/>
      <c r="G61" s="408"/>
      <c r="H61" s="408"/>
      <c r="I61" s="408"/>
      <c r="J61" s="408"/>
      <c r="K61" s="285"/>
    </row>
    <row r="62" spans="2:11" ht="12.75" customHeight="1">
      <c r="B62" s="284"/>
      <c r="C62" s="289"/>
      <c r="D62" s="289"/>
      <c r="E62" s="292"/>
      <c r="F62" s="289"/>
      <c r="G62" s="289"/>
      <c r="H62" s="289"/>
      <c r="I62" s="289"/>
      <c r="J62" s="289"/>
      <c r="K62" s="285"/>
    </row>
    <row r="63" spans="2:11" ht="15" customHeight="1">
      <c r="B63" s="284"/>
      <c r="C63" s="289"/>
      <c r="D63" s="408" t="s">
        <v>519</v>
      </c>
      <c r="E63" s="408"/>
      <c r="F63" s="408"/>
      <c r="G63" s="408"/>
      <c r="H63" s="408"/>
      <c r="I63" s="408"/>
      <c r="J63" s="408"/>
      <c r="K63" s="285"/>
    </row>
    <row r="64" spans="2:11" ht="15" customHeight="1">
      <c r="B64" s="284"/>
      <c r="C64" s="289"/>
      <c r="D64" s="410" t="s">
        <v>520</v>
      </c>
      <c r="E64" s="410"/>
      <c r="F64" s="410"/>
      <c r="G64" s="410"/>
      <c r="H64" s="410"/>
      <c r="I64" s="410"/>
      <c r="J64" s="410"/>
      <c r="K64" s="285"/>
    </row>
    <row r="65" spans="2:11" ht="15" customHeight="1">
      <c r="B65" s="284"/>
      <c r="C65" s="289"/>
      <c r="D65" s="408" t="s">
        <v>521</v>
      </c>
      <c r="E65" s="408"/>
      <c r="F65" s="408"/>
      <c r="G65" s="408"/>
      <c r="H65" s="408"/>
      <c r="I65" s="408"/>
      <c r="J65" s="408"/>
      <c r="K65" s="285"/>
    </row>
    <row r="66" spans="2:11" ht="15" customHeight="1">
      <c r="B66" s="284"/>
      <c r="C66" s="289"/>
      <c r="D66" s="408" t="s">
        <v>522</v>
      </c>
      <c r="E66" s="408"/>
      <c r="F66" s="408"/>
      <c r="G66" s="408"/>
      <c r="H66" s="408"/>
      <c r="I66" s="408"/>
      <c r="J66" s="408"/>
      <c r="K66" s="285"/>
    </row>
    <row r="67" spans="2:11" ht="15" customHeight="1">
      <c r="B67" s="284"/>
      <c r="C67" s="289"/>
      <c r="D67" s="408" t="s">
        <v>523</v>
      </c>
      <c r="E67" s="408"/>
      <c r="F67" s="408"/>
      <c r="G67" s="408"/>
      <c r="H67" s="408"/>
      <c r="I67" s="408"/>
      <c r="J67" s="408"/>
      <c r="K67" s="285"/>
    </row>
    <row r="68" spans="2:11" ht="15" customHeight="1">
      <c r="B68" s="284"/>
      <c r="C68" s="289"/>
      <c r="D68" s="408" t="s">
        <v>524</v>
      </c>
      <c r="E68" s="408"/>
      <c r="F68" s="408"/>
      <c r="G68" s="408"/>
      <c r="H68" s="408"/>
      <c r="I68" s="408"/>
      <c r="J68" s="408"/>
      <c r="K68" s="285"/>
    </row>
    <row r="69" spans="2:11" ht="12.75" customHeight="1">
      <c r="B69" s="293"/>
      <c r="C69" s="294"/>
      <c r="D69" s="294"/>
      <c r="E69" s="294"/>
      <c r="F69" s="294"/>
      <c r="G69" s="294"/>
      <c r="H69" s="294"/>
      <c r="I69" s="294"/>
      <c r="J69" s="294"/>
      <c r="K69" s="295"/>
    </row>
    <row r="70" spans="2:11" ht="18.75" customHeight="1">
      <c r="B70" s="296"/>
      <c r="C70" s="296"/>
      <c r="D70" s="296"/>
      <c r="E70" s="296"/>
      <c r="F70" s="296"/>
      <c r="G70" s="296"/>
      <c r="H70" s="296"/>
      <c r="I70" s="296"/>
      <c r="J70" s="296"/>
      <c r="K70" s="297"/>
    </row>
    <row r="71" spans="2:11" ht="18.75" customHeight="1">
      <c r="B71" s="297"/>
      <c r="C71" s="297"/>
      <c r="D71" s="297"/>
      <c r="E71" s="297"/>
      <c r="F71" s="297"/>
      <c r="G71" s="297"/>
      <c r="H71" s="297"/>
      <c r="I71" s="297"/>
      <c r="J71" s="297"/>
      <c r="K71" s="297"/>
    </row>
    <row r="72" spans="2:11" ht="7.5" customHeight="1">
      <c r="B72" s="298"/>
      <c r="C72" s="299"/>
      <c r="D72" s="299"/>
      <c r="E72" s="299"/>
      <c r="F72" s="299"/>
      <c r="G72" s="299"/>
      <c r="H72" s="299"/>
      <c r="I72" s="299"/>
      <c r="J72" s="299"/>
      <c r="K72" s="300"/>
    </row>
    <row r="73" spans="2:11" ht="45" customHeight="1">
      <c r="B73" s="301"/>
      <c r="C73" s="411" t="s">
        <v>95</v>
      </c>
      <c r="D73" s="411"/>
      <c r="E73" s="411"/>
      <c r="F73" s="411"/>
      <c r="G73" s="411"/>
      <c r="H73" s="411"/>
      <c r="I73" s="411"/>
      <c r="J73" s="411"/>
      <c r="K73" s="302"/>
    </row>
    <row r="74" spans="2:11" ht="17.25" customHeight="1">
      <c r="B74" s="301"/>
      <c r="C74" s="303" t="s">
        <v>525</v>
      </c>
      <c r="D74" s="303"/>
      <c r="E74" s="303"/>
      <c r="F74" s="303" t="s">
        <v>526</v>
      </c>
      <c r="G74" s="304"/>
      <c r="H74" s="303" t="s">
        <v>117</v>
      </c>
      <c r="I74" s="303" t="s">
        <v>56</v>
      </c>
      <c r="J74" s="303" t="s">
        <v>527</v>
      </c>
      <c r="K74" s="302"/>
    </row>
    <row r="75" spans="2:11" ht="17.25" customHeight="1">
      <c r="B75" s="301"/>
      <c r="C75" s="305" t="s">
        <v>528</v>
      </c>
      <c r="D75" s="305"/>
      <c r="E75" s="305"/>
      <c r="F75" s="306" t="s">
        <v>529</v>
      </c>
      <c r="G75" s="307"/>
      <c r="H75" s="305"/>
      <c r="I75" s="305"/>
      <c r="J75" s="305" t="s">
        <v>530</v>
      </c>
      <c r="K75" s="302"/>
    </row>
    <row r="76" spans="2:11" ht="5.25" customHeight="1">
      <c r="B76" s="301"/>
      <c r="C76" s="308"/>
      <c r="D76" s="308"/>
      <c r="E76" s="308"/>
      <c r="F76" s="308"/>
      <c r="G76" s="309"/>
      <c r="H76" s="308"/>
      <c r="I76" s="308"/>
      <c r="J76" s="308"/>
      <c r="K76" s="302"/>
    </row>
    <row r="77" spans="2:11" ht="15" customHeight="1">
      <c r="B77" s="301"/>
      <c r="C77" s="291" t="s">
        <v>52</v>
      </c>
      <c r="D77" s="308"/>
      <c r="E77" s="308"/>
      <c r="F77" s="310" t="s">
        <v>531</v>
      </c>
      <c r="G77" s="309"/>
      <c r="H77" s="291" t="s">
        <v>532</v>
      </c>
      <c r="I77" s="291" t="s">
        <v>533</v>
      </c>
      <c r="J77" s="291">
        <v>20</v>
      </c>
      <c r="K77" s="302"/>
    </row>
    <row r="78" spans="2:11" ht="15" customHeight="1">
      <c r="B78" s="301"/>
      <c r="C78" s="291" t="s">
        <v>534</v>
      </c>
      <c r="D78" s="291"/>
      <c r="E78" s="291"/>
      <c r="F78" s="310" t="s">
        <v>531</v>
      </c>
      <c r="G78" s="309"/>
      <c r="H78" s="291" t="s">
        <v>535</v>
      </c>
      <c r="I78" s="291" t="s">
        <v>533</v>
      </c>
      <c r="J78" s="291">
        <v>120</v>
      </c>
      <c r="K78" s="302"/>
    </row>
    <row r="79" spans="2:11" ht="15" customHeight="1">
      <c r="B79" s="311"/>
      <c r="C79" s="291" t="s">
        <v>536</v>
      </c>
      <c r="D79" s="291"/>
      <c r="E79" s="291"/>
      <c r="F79" s="310" t="s">
        <v>537</v>
      </c>
      <c r="G79" s="309"/>
      <c r="H79" s="291" t="s">
        <v>538</v>
      </c>
      <c r="I79" s="291" t="s">
        <v>533</v>
      </c>
      <c r="J79" s="291">
        <v>50</v>
      </c>
      <c r="K79" s="302"/>
    </row>
    <row r="80" spans="2:11" ht="15" customHeight="1">
      <c r="B80" s="311"/>
      <c r="C80" s="291" t="s">
        <v>539</v>
      </c>
      <c r="D80" s="291"/>
      <c r="E80" s="291"/>
      <c r="F80" s="310" t="s">
        <v>531</v>
      </c>
      <c r="G80" s="309"/>
      <c r="H80" s="291" t="s">
        <v>540</v>
      </c>
      <c r="I80" s="291" t="s">
        <v>541</v>
      </c>
      <c r="J80" s="291"/>
      <c r="K80" s="302"/>
    </row>
    <row r="81" spans="2:11" ht="15" customHeight="1">
      <c r="B81" s="311"/>
      <c r="C81" s="312" t="s">
        <v>542</v>
      </c>
      <c r="D81" s="312"/>
      <c r="E81" s="312"/>
      <c r="F81" s="313" t="s">
        <v>537</v>
      </c>
      <c r="G81" s="312"/>
      <c r="H81" s="312" t="s">
        <v>543</v>
      </c>
      <c r="I81" s="312" t="s">
        <v>533</v>
      </c>
      <c r="J81" s="312">
        <v>15</v>
      </c>
      <c r="K81" s="302"/>
    </row>
    <row r="82" spans="2:11" ht="15" customHeight="1">
      <c r="B82" s="311"/>
      <c r="C82" s="312" t="s">
        <v>544</v>
      </c>
      <c r="D82" s="312"/>
      <c r="E82" s="312"/>
      <c r="F82" s="313" t="s">
        <v>537</v>
      </c>
      <c r="G82" s="312"/>
      <c r="H82" s="312" t="s">
        <v>545</v>
      </c>
      <c r="I82" s="312" t="s">
        <v>533</v>
      </c>
      <c r="J82" s="312">
        <v>15</v>
      </c>
      <c r="K82" s="302"/>
    </row>
    <row r="83" spans="2:11" ht="15" customHeight="1">
      <c r="B83" s="311"/>
      <c r="C83" s="312" t="s">
        <v>546</v>
      </c>
      <c r="D83" s="312"/>
      <c r="E83" s="312"/>
      <c r="F83" s="313" t="s">
        <v>537</v>
      </c>
      <c r="G83" s="312"/>
      <c r="H83" s="312" t="s">
        <v>547</v>
      </c>
      <c r="I83" s="312" t="s">
        <v>533</v>
      </c>
      <c r="J83" s="312">
        <v>20</v>
      </c>
      <c r="K83" s="302"/>
    </row>
    <row r="84" spans="2:11" ht="15" customHeight="1">
      <c r="B84" s="311"/>
      <c r="C84" s="312" t="s">
        <v>548</v>
      </c>
      <c r="D84" s="312"/>
      <c r="E84" s="312"/>
      <c r="F84" s="313" t="s">
        <v>537</v>
      </c>
      <c r="G84" s="312"/>
      <c r="H84" s="312" t="s">
        <v>549</v>
      </c>
      <c r="I84" s="312" t="s">
        <v>533</v>
      </c>
      <c r="J84" s="312">
        <v>20</v>
      </c>
      <c r="K84" s="302"/>
    </row>
    <row r="85" spans="2:11" ht="15" customHeight="1">
      <c r="B85" s="311"/>
      <c r="C85" s="291" t="s">
        <v>550</v>
      </c>
      <c r="D85" s="291"/>
      <c r="E85" s="291"/>
      <c r="F85" s="310" t="s">
        <v>537</v>
      </c>
      <c r="G85" s="309"/>
      <c r="H85" s="291" t="s">
        <v>551</v>
      </c>
      <c r="I85" s="291" t="s">
        <v>533</v>
      </c>
      <c r="J85" s="291">
        <v>50</v>
      </c>
      <c r="K85" s="302"/>
    </row>
    <row r="86" spans="2:11" ht="15" customHeight="1">
      <c r="B86" s="311"/>
      <c r="C86" s="291" t="s">
        <v>552</v>
      </c>
      <c r="D86" s="291"/>
      <c r="E86" s="291"/>
      <c r="F86" s="310" t="s">
        <v>537</v>
      </c>
      <c r="G86" s="309"/>
      <c r="H86" s="291" t="s">
        <v>553</v>
      </c>
      <c r="I86" s="291" t="s">
        <v>533</v>
      </c>
      <c r="J86" s="291">
        <v>20</v>
      </c>
      <c r="K86" s="302"/>
    </row>
    <row r="87" spans="2:11" ht="15" customHeight="1">
      <c r="B87" s="311"/>
      <c r="C87" s="291" t="s">
        <v>554</v>
      </c>
      <c r="D87" s="291"/>
      <c r="E87" s="291"/>
      <c r="F87" s="310" t="s">
        <v>537</v>
      </c>
      <c r="G87" s="309"/>
      <c r="H87" s="291" t="s">
        <v>555</v>
      </c>
      <c r="I87" s="291" t="s">
        <v>533</v>
      </c>
      <c r="J87" s="291">
        <v>20</v>
      </c>
      <c r="K87" s="302"/>
    </row>
    <row r="88" spans="2:11" ht="15" customHeight="1">
      <c r="B88" s="311"/>
      <c r="C88" s="291" t="s">
        <v>556</v>
      </c>
      <c r="D88" s="291"/>
      <c r="E88" s="291"/>
      <c r="F88" s="310" t="s">
        <v>537</v>
      </c>
      <c r="G88" s="309"/>
      <c r="H88" s="291" t="s">
        <v>557</v>
      </c>
      <c r="I88" s="291" t="s">
        <v>533</v>
      </c>
      <c r="J88" s="291">
        <v>50</v>
      </c>
      <c r="K88" s="302"/>
    </row>
    <row r="89" spans="2:11" ht="15" customHeight="1">
      <c r="B89" s="311"/>
      <c r="C89" s="291" t="s">
        <v>558</v>
      </c>
      <c r="D89" s="291"/>
      <c r="E89" s="291"/>
      <c r="F89" s="310" t="s">
        <v>537</v>
      </c>
      <c r="G89" s="309"/>
      <c r="H89" s="291" t="s">
        <v>558</v>
      </c>
      <c r="I89" s="291" t="s">
        <v>533</v>
      </c>
      <c r="J89" s="291">
        <v>50</v>
      </c>
      <c r="K89" s="302"/>
    </row>
    <row r="90" spans="2:11" ht="15" customHeight="1">
      <c r="B90" s="311"/>
      <c r="C90" s="291" t="s">
        <v>122</v>
      </c>
      <c r="D90" s="291"/>
      <c r="E90" s="291"/>
      <c r="F90" s="310" t="s">
        <v>537</v>
      </c>
      <c r="G90" s="309"/>
      <c r="H90" s="291" t="s">
        <v>559</v>
      </c>
      <c r="I90" s="291" t="s">
        <v>533</v>
      </c>
      <c r="J90" s="291">
        <v>255</v>
      </c>
      <c r="K90" s="302"/>
    </row>
    <row r="91" spans="2:11" ht="15" customHeight="1">
      <c r="B91" s="311"/>
      <c r="C91" s="291" t="s">
        <v>560</v>
      </c>
      <c r="D91" s="291"/>
      <c r="E91" s="291"/>
      <c r="F91" s="310" t="s">
        <v>531</v>
      </c>
      <c r="G91" s="309"/>
      <c r="H91" s="291" t="s">
        <v>561</v>
      </c>
      <c r="I91" s="291" t="s">
        <v>562</v>
      </c>
      <c r="J91" s="291"/>
      <c r="K91" s="302"/>
    </row>
    <row r="92" spans="2:11" ht="15" customHeight="1">
      <c r="B92" s="311"/>
      <c r="C92" s="291" t="s">
        <v>563</v>
      </c>
      <c r="D92" s="291"/>
      <c r="E92" s="291"/>
      <c r="F92" s="310" t="s">
        <v>531</v>
      </c>
      <c r="G92" s="309"/>
      <c r="H92" s="291" t="s">
        <v>564</v>
      </c>
      <c r="I92" s="291" t="s">
        <v>565</v>
      </c>
      <c r="J92" s="291"/>
      <c r="K92" s="302"/>
    </row>
    <row r="93" spans="2:11" ht="15" customHeight="1">
      <c r="B93" s="311"/>
      <c r="C93" s="291" t="s">
        <v>566</v>
      </c>
      <c r="D93" s="291"/>
      <c r="E93" s="291"/>
      <c r="F93" s="310" t="s">
        <v>531</v>
      </c>
      <c r="G93" s="309"/>
      <c r="H93" s="291" t="s">
        <v>566</v>
      </c>
      <c r="I93" s="291" t="s">
        <v>565</v>
      </c>
      <c r="J93" s="291"/>
      <c r="K93" s="302"/>
    </row>
    <row r="94" spans="2:11" ht="15" customHeight="1">
      <c r="B94" s="311"/>
      <c r="C94" s="291" t="s">
        <v>37</v>
      </c>
      <c r="D94" s="291"/>
      <c r="E94" s="291"/>
      <c r="F94" s="310" t="s">
        <v>531</v>
      </c>
      <c r="G94" s="309"/>
      <c r="H94" s="291" t="s">
        <v>567</v>
      </c>
      <c r="I94" s="291" t="s">
        <v>565</v>
      </c>
      <c r="J94" s="291"/>
      <c r="K94" s="302"/>
    </row>
    <row r="95" spans="2:11" ht="15" customHeight="1">
      <c r="B95" s="311"/>
      <c r="C95" s="291" t="s">
        <v>47</v>
      </c>
      <c r="D95" s="291"/>
      <c r="E95" s="291"/>
      <c r="F95" s="310" t="s">
        <v>531</v>
      </c>
      <c r="G95" s="309"/>
      <c r="H95" s="291" t="s">
        <v>568</v>
      </c>
      <c r="I95" s="291" t="s">
        <v>565</v>
      </c>
      <c r="J95" s="291"/>
      <c r="K95" s="302"/>
    </row>
    <row r="96" spans="2:11" ht="15" customHeight="1">
      <c r="B96" s="314"/>
      <c r="C96" s="315"/>
      <c r="D96" s="315"/>
      <c r="E96" s="315"/>
      <c r="F96" s="315"/>
      <c r="G96" s="315"/>
      <c r="H96" s="315"/>
      <c r="I96" s="315"/>
      <c r="J96" s="315"/>
      <c r="K96" s="316"/>
    </row>
    <row r="97" spans="2:11" ht="18.75" customHeight="1">
      <c r="B97" s="317"/>
      <c r="C97" s="318"/>
      <c r="D97" s="318"/>
      <c r="E97" s="318"/>
      <c r="F97" s="318"/>
      <c r="G97" s="318"/>
      <c r="H97" s="318"/>
      <c r="I97" s="318"/>
      <c r="J97" s="318"/>
      <c r="K97" s="317"/>
    </row>
    <row r="98" spans="2:11" ht="18.75" customHeight="1">
      <c r="B98" s="297"/>
      <c r="C98" s="297"/>
      <c r="D98" s="297"/>
      <c r="E98" s="297"/>
      <c r="F98" s="297"/>
      <c r="G98" s="297"/>
      <c r="H98" s="297"/>
      <c r="I98" s="297"/>
      <c r="J98" s="297"/>
      <c r="K98" s="297"/>
    </row>
    <row r="99" spans="2:11" ht="7.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300"/>
    </row>
    <row r="100" spans="2:11" ht="45" customHeight="1">
      <c r="B100" s="301"/>
      <c r="C100" s="411" t="s">
        <v>569</v>
      </c>
      <c r="D100" s="411"/>
      <c r="E100" s="411"/>
      <c r="F100" s="411"/>
      <c r="G100" s="411"/>
      <c r="H100" s="411"/>
      <c r="I100" s="411"/>
      <c r="J100" s="411"/>
      <c r="K100" s="302"/>
    </row>
    <row r="101" spans="2:11" ht="17.25" customHeight="1">
      <c r="B101" s="301"/>
      <c r="C101" s="303" t="s">
        <v>525</v>
      </c>
      <c r="D101" s="303"/>
      <c r="E101" s="303"/>
      <c r="F101" s="303" t="s">
        <v>526</v>
      </c>
      <c r="G101" s="304"/>
      <c r="H101" s="303" t="s">
        <v>117</v>
      </c>
      <c r="I101" s="303" t="s">
        <v>56</v>
      </c>
      <c r="J101" s="303" t="s">
        <v>527</v>
      </c>
      <c r="K101" s="302"/>
    </row>
    <row r="102" spans="2:11" ht="17.25" customHeight="1">
      <c r="B102" s="301"/>
      <c r="C102" s="305" t="s">
        <v>528</v>
      </c>
      <c r="D102" s="305"/>
      <c r="E102" s="305"/>
      <c r="F102" s="306" t="s">
        <v>529</v>
      </c>
      <c r="G102" s="307"/>
      <c r="H102" s="305"/>
      <c r="I102" s="305"/>
      <c r="J102" s="305" t="s">
        <v>530</v>
      </c>
      <c r="K102" s="302"/>
    </row>
    <row r="103" spans="2:11" ht="5.25" customHeight="1">
      <c r="B103" s="301"/>
      <c r="C103" s="303"/>
      <c r="D103" s="303"/>
      <c r="E103" s="303"/>
      <c r="F103" s="303"/>
      <c r="G103" s="319"/>
      <c r="H103" s="303"/>
      <c r="I103" s="303"/>
      <c r="J103" s="303"/>
      <c r="K103" s="302"/>
    </row>
    <row r="104" spans="2:11" ht="15" customHeight="1">
      <c r="B104" s="301"/>
      <c r="C104" s="291" t="s">
        <v>52</v>
      </c>
      <c r="D104" s="308"/>
      <c r="E104" s="308"/>
      <c r="F104" s="310" t="s">
        <v>531</v>
      </c>
      <c r="G104" s="319"/>
      <c r="H104" s="291" t="s">
        <v>570</v>
      </c>
      <c r="I104" s="291" t="s">
        <v>533</v>
      </c>
      <c r="J104" s="291">
        <v>20</v>
      </c>
      <c r="K104" s="302"/>
    </row>
    <row r="105" spans="2:11" ht="15" customHeight="1">
      <c r="B105" s="301"/>
      <c r="C105" s="291" t="s">
        <v>534</v>
      </c>
      <c r="D105" s="291"/>
      <c r="E105" s="291"/>
      <c r="F105" s="310" t="s">
        <v>531</v>
      </c>
      <c r="G105" s="291"/>
      <c r="H105" s="291" t="s">
        <v>570</v>
      </c>
      <c r="I105" s="291" t="s">
        <v>533</v>
      </c>
      <c r="J105" s="291">
        <v>120</v>
      </c>
      <c r="K105" s="302"/>
    </row>
    <row r="106" spans="2:11" ht="15" customHeight="1">
      <c r="B106" s="311"/>
      <c r="C106" s="291" t="s">
        <v>536</v>
      </c>
      <c r="D106" s="291"/>
      <c r="E106" s="291"/>
      <c r="F106" s="310" t="s">
        <v>537</v>
      </c>
      <c r="G106" s="291"/>
      <c r="H106" s="291" t="s">
        <v>570</v>
      </c>
      <c r="I106" s="291" t="s">
        <v>533</v>
      </c>
      <c r="J106" s="291">
        <v>50</v>
      </c>
      <c r="K106" s="302"/>
    </row>
    <row r="107" spans="2:11" ht="15" customHeight="1">
      <c r="B107" s="311"/>
      <c r="C107" s="291" t="s">
        <v>539</v>
      </c>
      <c r="D107" s="291"/>
      <c r="E107" s="291"/>
      <c r="F107" s="310" t="s">
        <v>531</v>
      </c>
      <c r="G107" s="291"/>
      <c r="H107" s="291" t="s">
        <v>570</v>
      </c>
      <c r="I107" s="291" t="s">
        <v>541</v>
      </c>
      <c r="J107" s="291"/>
      <c r="K107" s="302"/>
    </row>
    <row r="108" spans="2:11" ht="15" customHeight="1">
      <c r="B108" s="311"/>
      <c r="C108" s="291" t="s">
        <v>550</v>
      </c>
      <c r="D108" s="291"/>
      <c r="E108" s="291"/>
      <c r="F108" s="310" t="s">
        <v>537</v>
      </c>
      <c r="G108" s="291"/>
      <c r="H108" s="291" t="s">
        <v>570</v>
      </c>
      <c r="I108" s="291" t="s">
        <v>533</v>
      </c>
      <c r="J108" s="291">
        <v>50</v>
      </c>
      <c r="K108" s="302"/>
    </row>
    <row r="109" spans="2:11" ht="15" customHeight="1">
      <c r="B109" s="311"/>
      <c r="C109" s="291" t="s">
        <v>558</v>
      </c>
      <c r="D109" s="291"/>
      <c r="E109" s="291"/>
      <c r="F109" s="310" t="s">
        <v>537</v>
      </c>
      <c r="G109" s="291"/>
      <c r="H109" s="291" t="s">
        <v>570</v>
      </c>
      <c r="I109" s="291" t="s">
        <v>533</v>
      </c>
      <c r="J109" s="291">
        <v>50</v>
      </c>
      <c r="K109" s="302"/>
    </row>
    <row r="110" spans="2:11" ht="15" customHeight="1">
      <c r="B110" s="311"/>
      <c r="C110" s="291" t="s">
        <v>556</v>
      </c>
      <c r="D110" s="291"/>
      <c r="E110" s="291"/>
      <c r="F110" s="310" t="s">
        <v>537</v>
      </c>
      <c r="G110" s="291"/>
      <c r="H110" s="291" t="s">
        <v>570</v>
      </c>
      <c r="I110" s="291" t="s">
        <v>533</v>
      </c>
      <c r="J110" s="291">
        <v>50</v>
      </c>
      <c r="K110" s="302"/>
    </row>
    <row r="111" spans="2:11" ht="15" customHeight="1">
      <c r="B111" s="311"/>
      <c r="C111" s="291" t="s">
        <v>52</v>
      </c>
      <c r="D111" s="291"/>
      <c r="E111" s="291"/>
      <c r="F111" s="310" t="s">
        <v>531</v>
      </c>
      <c r="G111" s="291"/>
      <c r="H111" s="291" t="s">
        <v>571</v>
      </c>
      <c r="I111" s="291" t="s">
        <v>533</v>
      </c>
      <c r="J111" s="291">
        <v>20</v>
      </c>
      <c r="K111" s="302"/>
    </row>
    <row r="112" spans="2:11" ht="15" customHeight="1">
      <c r="B112" s="311"/>
      <c r="C112" s="291" t="s">
        <v>572</v>
      </c>
      <c r="D112" s="291"/>
      <c r="E112" s="291"/>
      <c r="F112" s="310" t="s">
        <v>531</v>
      </c>
      <c r="G112" s="291"/>
      <c r="H112" s="291" t="s">
        <v>573</v>
      </c>
      <c r="I112" s="291" t="s">
        <v>533</v>
      </c>
      <c r="J112" s="291">
        <v>120</v>
      </c>
      <c r="K112" s="302"/>
    </row>
    <row r="113" spans="2:11" ht="15" customHeight="1">
      <c r="B113" s="311"/>
      <c r="C113" s="291" t="s">
        <v>37</v>
      </c>
      <c r="D113" s="291"/>
      <c r="E113" s="291"/>
      <c r="F113" s="310" t="s">
        <v>531</v>
      </c>
      <c r="G113" s="291"/>
      <c r="H113" s="291" t="s">
        <v>574</v>
      </c>
      <c r="I113" s="291" t="s">
        <v>565</v>
      </c>
      <c r="J113" s="291"/>
      <c r="K113" s="302"/>
    </row>
    <row r="114" spans="2:11" ht="15" customHeight="1">
      <c r="B114" s="311"/>
      <c r="C114" s="291" t="s">
        <v>47</v>
      </c>
      <c r="D114" s="291"/>
      <c r="E114" s="291"/>
      <c r="F114" s="310" t="s">
        <v>531</v>
      </c>
      <c r="G114" s="291"/>
      <c r="H114" s="291" t="s">
        <v>575</v>
      </c>
      <c r="I114" s="291" t="s">
        <v>565</v>
      </c>
      <c r="J114" s="291"/>
      <c r="K114" s="302"/>
    </row>
    <row r="115" spans="2:11" ht="15" customHeight="1">
      <c r="B115" s="311"/>
      <c r="C115" s="291" t="s">
        <v>56</v>
      </c>
      <c r="D115" s="291"/>
      <c r="E115" s="291"/>
      <c r="F115" s="310" t="s">
        <v>531</v>
      </c>
      <c r="G115" s="291"/>
      <c r="H115" s="291" t="s">
        <v>576</v>
      </c>
      <c r="I115" s="291" t="s">
        <v>577</v>
      </c>
      <c r="J115" s="291"/>
      <c r="K115" s="302"/>
    </row>
    <row r="116" spans="2:11" ht="15" customHeight="1">
      <c r="B116" s="314"/>
      <c r="C116" s="320"/>
      <c r="D116" s="320"/>
      <c r="E116" s="320"/>
      <c r="F116" s="320"/>
      <c r="G116" s="320"/>
      <c r="H116" s="320"/>
      <c r="I116" s="320"/>
      <c r="J116" s="320"/>
      <c r="K116" s="316"/>
    </row>
    <row r="117" spans="2:11" ht="18.75" customHeight="1">
      <c r="B117" s="321"/>
      <c r="C117" s="287"/>
      <c r="D117" s="287"/>
      <c r="E117" s="287"/>
      <c r="F117" s="322"/>
      <c r="G117" s="287"/>
      <c r="H117" s="287"/>
      <c r="I117" s="287"/>
      <c r="J117" s="287"/>
      <c r="K117" s="321"/>
    </row>
    <row r="118" spans="2:11" ht="18.75" customHeight="1">
      <c r="B118" s="297"/>
      <c r="C118" s="297"/>
      <c r="D118" s="297"/>
      <c r="E118" s="297"/>
      <c r="F118" s="297"/>
      <c r="G118" s="297"/>
      <c r="H118" s="297"/>
      <c r="I118" s="297"/>
      <c r="J118" s="297"/>
      <c r="K118" s="297"/>
    </row>
    <row r="119" spans="2:11" ht="7.5" customHeight="1">
      <c r="B119" s="323"/>
      <c r="C119" s="324"/>
      <c r="D119" s="324"/>
      <c r="E119" s="324"/>
      <c r="F119" s="324"/>
      <c r="G119" s="324"/>
      <c r="H119" s="324"/>
      <c r="I119" s="324"/>
      <c r="J119" s="324"/>
      <c r="K119" s="325"/>
    </row>
    <row r="120" spans="2:11" ht="45" customHeight="1">
      <c r="B120" s="326"/>
      <c r="C120" s="406" t="s">
        <v>578</v>
      </c>
      <c r="D120" s="406"/>
      <c r="E120" s="406"/>
      <c r="F120" s="406"/>
      <c r="G120" s="406"/>
      <c r="H120" s="406"/>
      <c r="I120" s="406"/>
      <c r="J120" s="406"/>
      <c r="K120" s="327"/>
    </row>
    <row r="121" spans="2:11" ht="17.25" customHeight="1">
      <c r="B121" s="328"/>
      <c r="C121" s="303" t="s">
        <v>525</v>
      </c>
      <c r="D121" s="303"/>
      <c r="E121" s="303"/>
      <c r="F121" s="303" t="s">
        <v>526</v>
      </c>
      <c r="G121" s="304"/>
      <c r="H121" s="303" t="s">
        <v>117</v>
      </c>
      <c r="I121" s="303" t="s">
        <v>56</v>
      </c>
      <c r="J121" s="303" t="s">
        <v>527</v>
      </c>
      <c r="K121" s="329"/>
    </row>
    <row r="122" spans="2:11" ht="17.25" customHeight="1">
      <c r="B122" s="328"/>
      <c r="C122" s="305" t="s">
        <v>528</v>
      </c>
      <c r="D122" s="305"/>
      <c r="E122" s="305"/>
      <c r="F122" s="306" t="s">
        <v>529</v>
      </c>
      <c r="G122" s="307"/>
      <c r="H122" s="305"/>
      <c r="I122" s="305"/>
      <c r="J122" s="305" t="s">
        <v>530</v>
      </c>
      <c r="K122" s="329"/>
    </row>
    <row r="123" spans="2:11" ht="5.25" customHeight="1">
      <c r="B123" s="330"/>
      <c r="C123" s="308"/>
      <c r="D123" s="308"/>
      <c r="E123" s="308"/>
      <c r="F123" s="308"/>
      <c r="G123" s="291"/>
      <c r="H123" s="308"/>
      <c r="I123" s="308"/>
      <c r="J123" s="308"/>
      <c r="K123" s="331"/>
    </row>
    <row r="124" spans="2:11" ht="15" customHeight="1">
      <c r="B124" s="330"/>
      <c r="C124" s="291" t="s">
        <v>534</v>
      </c>
      <c r="D124" s="308"/>
      <c r="E124" s="308"/>
      <c r="F124" s="310" t="s">
        <v>531</v>
      </c>
      <c r="G124" s="291"/>
      <c r="H124" s="291" t="s">
        <v>570</v>
      </c>
      <c r="I124" s="291" t="s">
        <v>533</v>
      </c>
      <c r="J124" s="291">
        <v>120</v>
      </c>
      <c r="K124" s="332"/>
    </row>
    <row r="125" spans="2:11" ht="15" customHeight="1">
      <c r="B125" s="330"/>
      <c r="C125" s="291" t="s">
        <v>579</v>
      </c>
      <c r="D125" s="291"/>
      <c r="E125" s="291"/>
      <c r="F125" s="310" t="s">
        <v>531</v>
      </c>
      <c r="G125" s="291"/>
      <c r="H125" s="291" t="s">
        <v>580</v>
      </c>
      <c r="I125" s="291" t="s">
        <v>533</v>
      </c>
      <c r="J125" s="291" t="s">
        <v>581</v>
      </c>
      <c r="K125" s="332"/>
    </row>
    <row r="126" spans="2:11" ht="15" customHeight="1">
      <c r="B126" s="330"/>
      <c r="C126" s="291" t="s">
        <v>82</v>
      </c>
      <c r="D126" s="291"/>
      <c r="E126" s="291"/>
      <c r="F126" s="310" t="s">
        <v>531</v>
      </c>
      <c r="G126" s="291"/>
      <c r="H126" s="291" t="s">
        <v>582</v>
      </c>
      <c r="I126" s="291" t="s">
        <v>533</v>
      </c>
      <c r="J126" s="291" t="s">
        <v>581</v>
      </c>
      <c r="K126" s="332"/>
    </row>
    <row r="127" spans="2:11" ht="15" customHeight="1">
      <c r="B127" s="330"/>
      <c r="C127" s="291" t="s">
        <v>542</v>
      </c>
      <c r="D127" s="291"/>
      <c r="E127" s="291"/>
      <c r="F127" s="310" t="s">
        <v>537</v>
      </c>
      <c r="G127" s="291"/>
      <c r="H127" s="291" t="s">
        <v>543</v>
      </c>
      <c r="I127" s="291" t="s">
        <v>533</v>
      </c>
      <c r="J127" s="291">
        <v>15</v>
      </c>
      <c r="K127" s="332"/>
    </row>
    <row r="128" spans="2:11" ht="15" customHeight="1">
      <c r="B128" s="330"/>
      <c r="C128" s="312" t="s">
        <v>544</v>
      </c>
      <c r="D128" s="312"/>
      <c r="E128" s="312"/>
      <c r="F128" s="313" t="s">
        <v>537</v>
      </c>
      <c r="G128" s="312"/>
      <c r="H128" s="312" t="s">
        <v>545</v>
      </c>
      <c r="I128" s="312" t="s">
        <v>533</v>
      </c>
      <c r="J128" s="312">
        <v>15</v>
      </c>
      <c r="K128" s="332"/>
    </row>
    <row r="129" spans="2:11" ht="15" customHeight="1">
      <c r="B129" s="330"/>
      <c r="C129" s="312" t="s">
        <v>546</v>
      </c>
      <c r="D129" s="312"/>
      <c r="E129" s="312"/>
      <c r="F129" s="313" t="s">
        <v>537</v>
      </c>
      <c r="G129" s="312"/>
      <c r="H129" s="312" t="s">
        <v>547</v>
      </c>
      <c r="I129" s="312" t="s">
        <v>533</v>
      </c>
      <c r="J129" s="312">
        <v>20</v>
      </c>
      <c r="K129" s="332"/>
    </row>
    <row r="130" spans="2:11" ht="15" customHeight="1">
      <c r="B130" s="330"/>
      <c r="C130" s="312" t="s">
        <v>548</v>
      </c>
      <c r="D130" s="312"/>
      <c r="E130" s="312"/>
      <c r="F130" s="313" t="s">
        <v>537</v>
      </c>
      <c r="G130" s="312"/>
      <c r="H130" s="312" t="s">
        <v>549</v>
      </c>
      <c r="I130" s="312" t="s">
        <v>533</v>
      </c>
      <c r="J130" s="312">
        <v>20</v>
      </c>
      <c r="K130" s="332"/>
    </row>
    <row r="131" spans="2:11" ht="15" customHeight="1">
      <c r="B131" s="330"/>
      <c r="C131" s="291" t="s">
        <v>536</v>
      </c>
      <c r="D131" s="291"/>
      <c r="E131" s="291"/>
      <c r="F131" s="310" t="s">
        <v>537</v>
      </c>
      <c r="G131" s="291"/>
      <c r="H131" s="291" t="s">
        <v>570</v>
      </c>
      <c r="I131" s="291" t="s">
        <v>533</v>
      </c>
      <c r="J131" s="291">
        <v>50</v>
      </c>
      <c r="K131" s="332"/>
    </row>
    <row r="132" spans="2:11" ht="15" customHeight="1">
      <c r="B132" s="330"/>
      <c r="C132" s="291" t="s">
        <v>550</v>
      </c>
      <c r="D132" s="291"/>
      <c r="E132" s="291"/>
      <c r="F132" s="310" t="s">
        <v>537</v>
      </c>
      <c r="G132" s="291"/>
      <c r="H132" s="291" t="s">
        <v>570</v>
      </c>
      <c r="I132" s="291" t="s">
        <v>533</v>
      </c>
      <c r="J132" s="291">
        <v>50</v>
      </c>
      <c r="K132" s="332"/>
    </row>
    <row r="133" spans="2:11" ht="15" customHeight="1">
      <c r="B133" s="330"/>
      <c r="C133" s="291" t="s">
        <v>556</v>
      </c>
      <c r="D133" s="291"/>
      <c r="E133" s="291"/>
      <c r="F133" s="310" t="s">
        <v>537</v>
      </c>
      <c r="G133" s="291"/>
      <c r="H133" s="291" t="s">
        <v>570</v>
      </c>
      <c r="I133" s="291" t="s">
        <v>533</v>
      </c>
      <c r="J133" s="291">
        <v>50</v>
      </c>
      <c r="K133" s="332"/>
    </row>
    <row r="134" spans="2:11" ht="15" customHeight="1">
      <c r="B134" s="330"/>
      <c r="C134" s="291" t="s">
        <v>558</v>
      </c>
      <c r="D134" s="291"/>
      <c r="E134" s="291"/>
      <c r="F134" s="310" t="s">
        <v>537</v>
      </c>
      <c r="G134" s="291"/>
      <c r="H134" s="291" t="s">
        <v>570</v>
      </c>
      <c r="I134" s="291" t="s">
        <v>533</v>
      </c>
      <c r="J134" s="291">
        <v>50</v>
      </c>
      <c r="K134" s="332"/>
    </row>
    <row r="135" spans="2:11" ht="15" customHeight="1">
      <c r="B135" s="330"/>
      <c r="C135" s="291" t="s">
        <v>122</v>
      </c>
      <c r="D135" s="291"/>
      <c r="E135" s="291"/>
      <c r="F135" s="310" t="s">
        <v>537</v>
      </c>
      <c r="G135" s="291"/>
      <c r="H135" s="291" t="s">
        <v>583</v>
      </c>
      <c r="I135" s="291" t="s">
        <v>533</v>
      </c>
      <c r="J135" s="291">
        <v>255</v>
      </c>
      <c r="K135" s="332"/>
    </row>
    <row r="136" spans="2:11" ht="15" customHeight="1">
      <c r="B136" s="330"/>
      <c r="C136" s="291" t="s">
        <v>560</v>
      </c>
      <c r="D136" s="291"/>
      <c r="E136" s="291"/>
      <c r="F136" s="310" t="s">
        <v>531</v>
      </c>
      <c r="G136" s="291"/>
      <c r="H136" s="291" t="s">
        <v>584</v>
      </c>
      <c r="I136" s="291" t="s">
        <v>562</v>
      </c>
      <c r="J136" s="291"/>
      <c r="K136" s="332"/>
    </row>
    <row r="137" spans="2:11" ht="15" customHeight="1">
      <c r="B137" s="330"/>
      <c r="C137" s="291" t="s">
        <v>563</v>
      </c>
      <c r="D137" s="291"/>
      <c r="E137" s="291"/>
      <c r="F137" s="310" t="s">
        <v>531</v>
      </c>
      <c r="G137" s="291"/>
      <c r="H137" s="291" t="s">
        <v>585</v>
      </c>
      <c r="I137" s="291" t="s">
        <v>565</v>
      </c>
      <c r="J137" s="291"/>
      <c r="K137" s="332"/>
    </row>
    <row r="138" spans="2:11" ht="15" customHeight="1">
      <c r="B138" s="330"/>
      <c r="C138" s="291" t="s">
        <v>566</v>
      </c>
      <c r="D138" s="291"/>
      <c r="E138" s="291"/>
      <c r="F138" s="310" t="s">
        <v>531</v>
      </c>
      <c r="G138" s="291"/>
      <c r="H138" s="291" t="s">
        <v>566</v>
      </c>
      <c r="I138" s="291" t="s">
        <v>565</v>
      </c>
      <c r="J138" s="291"/>
      <c r="K138" s="332"/>
    </row>
    <row r="139" spans="2:11" ht="15" customHeight="1">
      <c r="B139" s="330"/>
      <c r="C139" s="291" t="s">
        <v>37</v>
      </c>
      <c r="D139" s="291"/>
      <c r="E139" s="291"/>
      <c r="F139" s="310" t="s">
        <v>531</v>
      </c>
      <c r="G139" s="291"/>
      <c r="H139" s="291" t="s">
        <v>586</v>
      </c>
      <c r="I139" s="291" t="s">
        <v>565</v>
      </c>
      <c r="J139" s="291"/>
      <c r="K139" s="332"/>
    </row>
    <row r="140" spans="2:11" ht="15" customHeight="1">
      <c r="B140" s="330"/>
      <c r="C140" s="291" t="s">
        <v>587</v>
      </c>
      <c r="D140" s="291"/>
      <c r="E140" s="291"/>
      <c r="F140" s="310" t="s">
        <v>531</v>
      </c>
      <c r="G140" s="291"/>
      <c r="H140" s="291" t="s">
        <v>588</v>
      </c>
      <c r="I140" s="291" t="s">
        <v>565</v>
      </c>
      <c r="J140" s="291"/>
      <c r="K140" s="332"/>
    </row>
    <row r="141" spans="2:11" ht="15" customHeight="1">
      <c r="B141" s="333"/>
      <c r="C141" s="334"/>
      <c r="D141" s="334"/>
      <c r="E141" s="334"/>
      <c r="F141" s="334"/>
      <c r="G141" s="334"/>
      <c r="H141" s="334"/>
      <c r="I141" s="334"/>
      <c r="J141" s="334"/>
      <c r="K141" s="335"/>
    </row>
    <row r="142" spans="2:11" ht="18.75" customHeight="1">
      <c r="B142" s="287"/>
      <c r="C142" s="287"/>
      <c r="D142" s="287"/>
      <c r="E142" s="287"/>
      <c r="F142" s="322"/>
      <c r="G142" s="287"/>
      <c r="H142" s="287"/>
      <c r="I142" s="287"/>
      <c r="J142" s="287"/>
      <c r="K142" s="287"/>
    </row>
    <row r="143" spans="2:11" ht="18.75" customHeight="1">
      <c r="B143" s="297"/>
      <c r="C143" s="297"/>
      <c r="D143" s="297"/>
      <c r="E143" s="297"/>
      <c r="F143" s="297"/>
      <c r="G143" s="297"/>
      <c r="H143" s="297"/>
      <c r="I143" s="297"/>
      <c r="J143" s="297"/>
      <c r="K143" s="297"/>
    </row>
    <row r="144" spans="2:11" ht="7.5" customHeight="1">
      <c r="B144" s="298"/>
      <c r="C144" s="299"/>
      <c r="D144" s="299"/>
      <c r="E144" s="299"/>
      <c r="F144" s="299"/>
      <c r="G144" s="299"/>
      <c r="H144" s="299"/>
      <c r="I144" s="299"/>
      <c r="J144" s="299"/>
      <c r="K144" s="300"/>
    </row>
    <row r="145" spans="2:11" ht="45" customHeight="1">
      <c r="B145" s="301"/>
      <c r="C145" s="411" t="s">
        <v>589</v>
      </c>
      <c r="D145" s="411"/>
      <c r="E145" s="411"/>
      <c r="F145" s="411"/>
      <c r="G145" s="411"/>
      <c r="H145" s="411"/>
      <c r="I145" s="411"/>
      <c r="J145" s="411"/>
      <c r="K145" s="302"/>
    </row>
    <row r="146" spans="2:11" ht="17.25" customHeight="1">
      <c r="B146" s="301"/>
      <c r="C146" s="303" t="s">
        <v>525</v>
      </c>
      <c r="D146" s="303"/>
      <c r="E146" s="303"/>
      <c r="F146" s="303" t="s">
        <v>526</v>
      </c>
      <c r="G146" s="304"/>
      <c r="H146" s="303" t="s">
        <v>117</v>
      </c>
      <c r="I146" s="303" t="s">
        <v>56</v>
      </c>
      <c r="J146" s="303" t="s">
        <v>527</v>
      </c>
      <c r="K146" s="302"/>
    </row>
    <row r="147" spans="2:11" ht="17.25" customHeight="1">
      <c r="B147" s="301"/>
      <c r="C147" s="305" t="s">
        <v>528</v>
      </c>
      <c r="D147" s="305"/>
      <c r="E147" s="305"/>
      <c r="F147" s="306" t="s">
        <v>529</v>
      </c>
      <c r="G147" s="307"/>
      <c r="H147" s="305"/>
      <c r="I147" s="305"/>
      <c r="J147" s="305" t="s">
        <v>530</v>
      </c>
      <c r="K147" s="302"/>
    </row>
    <row r="148" spans="2:11" ht="5.25" customHeight="1">
      <c r="B148" s="311"/>
      <c r="C148" s="308"/>
      <c r="D148" s="308"/>
      <c r="E148" s="308"/>
      <c r="F148" s="308"/>
      <c r="G148" s="309"/>
      <c r="H148" s="308"/>
      <c r="I148" s="308"/>
      <c r="J148" s="308"/>
      <c r="K148" s="332"/>
    </row>
    <row r="149" spans="2:11" ht="15" customHeight="1">
      <c r="B149" s="311"/>
      <c r="C149" s="336" t="s">
        <v>534</v>
      </c>
      <c r="D149" s="291"/>
      <c r="E149" s="291"/>
      <c r="F149" s="337" t="s">
        <v>531</v>
      </c>
      <c r="G149" s="291"/>
      <c r="H149" s="336" t="s">
        <v>570</v>
      </c>
      <c r="I149" s="336" t="s">
        <v>533</v>
      </c>
      <c r="J149" s="336">
        <v>120</v>
      </c>
      <c r="K149" s="332"/>
    </row>
    <row r="150" spans="2:11" ht="15" customHeight="1">
      <c r="B150" s="311"/>
      <c r="C150" s="336" t="s">
        <v>579</v>
      </c>
      <c r="D150" s="291"/>
      <c r="E150" s="291"/>
      <c r="F150" s="337" t="s">
        <v>531</v>
      </c>
      <c r="G150" s="291"/>
      <c r="H150" s="336" t="s">
        <v>590</v>
      </c>
      <c r="I150" s="336" t="s">
        <v>533</v>
      </c>
      <c r="J150" s="336" t="s">
        <v>581</v>
      </c>
      <c r="K150" s="332"/>
    </row>
    <row r="151" spans="2:11" ht="15" customHeight="1">
      <c r="B151" s="311"/>
      <c r="C151" s="336" t="s">
        <v>82</v>
      </c>
      <c r="D151" s="291"/>
      <c r="E151" s="291"/>
      <c r="F151" s="337" t="s">
        <v>531</v>
      </c>
      <c r="G151" s="291"/>
      <c r="H151" s="336" t="s">
        <v>591</v>
      </c>
      <c r="I151" s="336" t="s">
        <v>533</v>
      </c>
      <c r="J151" s="336" t="s">
        <v>581</v>
      </c>
      <c r="K151" s="332"/>
    </row>
    <row r="152" spans="2:11" ht="15" customHeight="1">
      <c r="B152" s="311"/>
      <c r="C152" s="336" t="s">
        <v>536</v>
      </c>
      <c r="D152" s="291"/>
      <c r="E152" s="291"/>
      <c r="F152" s="337" t="s">
        <v>537</v>
      </c>
      <c r="G152" s="291"/>
      <c r="H152" s="336" t="s">
        <v>570</v>
      </c>
      <c r="I152" s="336" t="s">
        <v>533</v>
      </c>
      <c r="J152" s="336">
        <v>50</v>
      </c>
      <c r="K152" s="332"/>
    </row>
    <row r="153" spans="2:11" ht="15" customHeight="1">
      <c r="B153" s="311"/>
      <c r="C153" s="336" t="s">
        <v>539</v>
      </c>
      <c r="D153" s="291"/>
      <c r="E153" s="291"/>
      <c r="F153" s="337" t="s">
        <v>531</v>
      </c>
      <c r="G153" s="291"/>
      <c r="H153" s="336" t="s">
        <v>570</v>
      </c>
      <c r="I153" s="336" t="s">
        <v>541</v>
      </c>
      <c r="J153" s="336"/>
      <c r="K153" s="332"/>
    </row>
    <row r="154" spans="2:11" ht="15" customHeight="1">
      <c r="B154" s="311"/>
      <c r="C154" s="336" t="s">
        <v>550</v>
      </c>
      <c r="D154" s="291"/>
      <c r="E154" s="291"/>
      <c r="F154" s="337" t="s">
        <v>537</v>
      </c>
      <c r="G154" s="291"/>
      <c r="H154" s="336" t="s">
        <v>570</v>
      </c>
      <c r="I154" s="336" t="s">
        <v>533</v>
      </c>
      <c r="J154" s="336">
        <v>50</v>
      </c>
      <c r="K154" s="332"/>
    </row>
    <row r="155" spans="2:11" ht="15" customHeight="1">
      <c r="B155" s="311"/>
      <c r="C155" s="336" t="s">
        <v>558</v>
      </c>
      <c r="D155" s="291"/>
      <c r="E155" s="291"/>
      <c r="F155" s="337" t="s">
        <v>537</v>
      </c>
      <c r="G155" s="291"/>
      <c r="H155" s="336" t="s">
        <v>570</v>
      </c>
      <c r="I155" s="336" t="s">
        <v>533</v>
      </c>
      <c r="J155" s="336">
        <v>50</v>
      </c>
      <c r="K155" s="332"/>
    </row>
    <row r="156" spans="2:11" ht="15" customHeight="1">
      <c r="B156" s="311"/>
      <c r="C156" s="336" t="s">
        <v>556</v>
      </c>
      <c r="D156" s="291"/>
      <c r="E156" s="291"/>
      <c r="F156" s="337" t="s">
        <v>537</v>
      </c>
      <c r="G156" s="291"/>
      <c r="H156" s="336" t="s">
        <v>570</v>
      </c>
      <c r="I156" s="336" t="s">
        <v>533</v>
      </c>
      <c r="J156" s="336">
        <v>50</v>
      </c>
      <c r="K156" s="332"/>
    </row>
    <row r="157" spans="2:11" ht="15" customHeight="1">
      <c r="B157" s="311"/>
      <c r="C157" s="336" t="s">
        <v>102</v>
      </c>
      <c r="D157" s="291"/>
      <c r="E157" s="291"/>
      <c r="F157" s="337" t="s">
        <v>531</v>
      </c>
      <c r="G157" s="291"/>
      <c r="H157" s="336" t="s">
        <v>592</v>
      </c>
      <c r="I157" s="336" t="s">
        <v>533</v>
      </c>
      <c r="J157" s="336" t="s">
        <v>593</v>
      </c>
      <c r="K157" s="332"/>
    </row>
    <row r="158" spans="2:11" ht="15" customHeight="1">
      <c r="B158" s="311"/>
      <c r="C158" s="336" t="s">
        <v>594</v>
      </c>
      <c r="D158" s="291"/>
      <c r="E158" s="291"/>
      <c r="F158" s="337" t="s">
        <v>531</v>
      </c>
      <c r="G158" s="291"/>
      <c r="H158" s="336" t="s">
        <v>595</v>
      </c>
      <c r="I158" s="336" t="s">
        <v>565</v>
      </c>
      <c r="J158" s="336"/>
      <c r="K158" s="332"/>
    </row>
    <row r="159" spans="2:11" ht="15" customHeight="1">
      <c r="B159" s="338"/>
      <c r="C159" s="320"/>
      <c r="D159" s="320"/>
      <c r="E159" s="320"/>
      <c r="F159" s="320"/>
      <c r="G159" s="320"/>
      <c r="H159" s="320"/>
      <c r="I159" s="320"/>
      <c r="J159" s="320"/>
      <c r="K159" s="339"/>
    </row>
    <row r="160" spans="2:11" ht="18.75" customHeight="1">
      <c r="B160" s="287"/>
      <c r="C160" s="291"/>
      <c r="D160" s="291"/>
      <c r="E160" s="291"/>
      <c r="F160" s="310"/>
      <c r="G160" s="291"/>
      <c r="H160" s="291"/>
      <c r="I160" s="291"/>
      <c r="J160" s="291"/>
      <c r="K160" s="287"/>
    </row>
    <row r="161" spans="2:11" ht="18.75" customHeight="1">
      <c r="B161" s="297"/>
      <c r="C161" s="297"/>
      <c r="D161" s="297"/>
      <c r="E161" s="297"/>
      <c r="F161" s="297"/>
      <c r="G161" s="297"/>
      <c r="H161" s="297"/>
      <c r="I161" s="297"/>
      <c r="J161" s="297"/>
      <c r="K161" s="297"/>
    </row>
    <row r="162" spans="2:11" ht="7.5" customHeight="1">
      <c r="B162" s="279"/>
      <c r="C162" s="280"/>
      <c r="D162" s="280"/>
      <c r="E162" s="280"/>
      <c r="F162" s="280"/>
      <c r="G162" s="280"/>
      <c r="H162" s="280"/>
      <c r="I162" s="280"/>
      <c r="J162" s="280"/>
      <c r="K162" s="281"/>
    </row>
    <row r="163" spans="2:11" ht="45" customHeight="1">
      <c r="B163" s="282"/>
      <c r="C163" s="406" t="s">
        <v>596</v>
      </c>
      <c r="D163" s="406"/>
      <c r="E163" s="406"/>
      <c r="F163" s="406"/>
      <c r="G163" s="406"/>
      <c r="H163" s="406"/>
      <c r="I163" s="406"/>
      <c r="J163" s="406"/>
      <c r="K163" s="283"/>
    </row>
    <row r="164" spans="2:11" ht="17.25" customHeight="1">
      <c r="B164" s="282"/>
      <c r="C164" s="303" t="s">
        <v>525</v>
      </c>
      <c r="D164" s="303"/>
      <c r="E164" s="303"/>
      <c r="F164" s="303" t="s">
        <v>526</v>
      </c>
      <c r="G164" s="340"/>
      <c r="H164" s="341" t="s">
        <v>117</v>
      </c>
      <c r="I164" s="341" t="s">
        <v>56</v>
      </c>
      <c r="J164" s="303" t="s">
        <v>527</v>
      </c>
      <c r="K164" s="283"/>
    </row>
    <row r="165" spans="2:11" ht="17.25" customHeight="1">
      <c r="B165" s="284"/>
      <c r="C165" s="305" t="s">
        <v>528</v>
      </c>
      <c r="D165" s="305"/>
      <c r="E165" s="305"/>
      <c r="F165" s="306" t="s">
        <v>529</v>
      </c>
      <c r="G165" s="342"/>
      <c r="H165" s="343"/>
      <c r="I165" s="343"/>
      <c r="J165" s="305" t="s">
        <v>530</v>
      </c>
      <c r="K165" s="285"/>
    </row>
    <row r="166" spans="2:11" ht="5.25" customHeight="1">
      <c r="B166" s="311"/>
      <c r="C166" s="308"/>
      <c r="D166" s="308"/>
      <c r="E166" s="308"/>
      <c r="F166" s="308"/>
      <c r="G166" s="309"/>
      <c r="H166" s="308"/>
      <c r="I166" s="308"/>
      <c r="J166" s="308"/>
      <c r="K166" s="332"/>
    </row>
    <row r="167" spans="2:11" ht="15" customHeight="1">
      <c r="B167" s="311"/>
      <c r="C167" s="291" t="s">
        <v>534</v>
      </c>
      <c r="D167" s="291"/>
      <c r="E167" s="291"/>
      <c r="F167" s="310" t="s">
        <v>531</v>
      </c>
      <c r="G167" s="291"/>
      <c r="H167" s="291" t="s">
        <v>570</v>
      </c>
      <c r="I167" s="291" t="s">
        <v>533</v>
      </c>
      <c r="J167" s="291">
        <v>120</v>
      </c>
      <c r="K167" s="332"/>
    </row>
    <row r="168" spans="2:11" ht="15" customHeight="1">
      <c r="B168" s="311"/>
      <c r="C168" s="291" t="s">
        <v>579</v>
      </c>
      <c r="D168" s="291"/>
      <c r="E168" s="291"/>
      <c r="F168" s="310" t="s">
        <v>531</v>
      </c>
      <c r="G168" s="291"/>
      <c r="H168" s="291" t="s">
        <v>580</v>
      </c>
      <c r="I168" s="291" t="s">
        <v>533</v>
      </c>
      <c r="J168" s="291" t="s">
        <v>581</v>
      </c>
      <c r="K168" s="332"/>
    </row>
    <row r="169" spans="2:11" ht="15" customHeight="1">
      <c r="B169" s="311"/>
      <c r="C169" s="291" t="s">
        <v>82</v>
      </c>
      <c r="D169" s="291"/>
      <c r="E169" s="291"/>
      <c r="F169" s="310" t="s">
        <v>531</v>
      </c>
      <c r="G169" s="291"/>
      <c r="H169" s="291" t="s">
        <v>597</v>
      </c>
      <c r="I169" s="291" t="s">
        <v>533</v>
      </c>
      <c r="J169" s="291" t="s">
        <v>581</v>
      </c>
      <c r="K169" s="332"/>
    </row>
    <row r="170" spans="2:11" ht="15" customHeight="1">
      <c r="B170" s="311"/>
      <c r="C170" s="291" t="s">
        <v>536</v>
      </c>
      <c r="D170" s="291"/>
      <c r="E170" s="291"/>
      <c r="F170" s="310" t="s">
        <v>537</v>
      </c>
      <c r="G170" s="291"/>
      <c r="H170" s="291" t="s">
        <v>597</v>
      </c>
      <c r="I170" s="291" t="s">
        <v>533</v>
      </c>
      <c r="J170" s="291">
        <v>50</v>
      </c>
      <c r="K170" s="332"/>
    </row>
    <row r="171" spans="2:11" ht="15" customHeight="1">
      <c r="B171" s="311"/>
      <c r="C171" s="291" t="s">
        <v>539</v>
      </c>
      <c r="D171" s="291"/>
      <c r="E171" s="291"/>
      <c r="F171" s="310" t="s">
        <v>531</v>
      </c>
      <c r="G171" s="291"/>
      <c r="H171" s="291" t="s">
        <v>597</v>
      </c>
      <c r="I171" s="291" t="s">
        <v>541</v>
      </c>
      <c r="J171" s="291"/>
      <c r="K171" s="332"/>
    </row>
    <row r="172" spans="2:11" ht="15" customHeight="1">
      <c r="B172" s="311"/>
      <c r="C172" s="291" t="s">
        <v>550</v>
      </c>
      <c r="D172" s="291"/>
      <c r="E172" s="291"/>
      <c r="F172" s="310" t="s">
        <v>537</v>
      </c>
      <c r="G172" s="291"/>
      <c r="H172" s="291" t="s">
        <v>597</v>
      </c>
      <c r="I172" s="291" t="s">
        <v>533</v>
      </c>
      <c r="J172" s="291">
        <v>50</v>
      </c>
      <c r="K172" s="332"/>
    </row>
    <row r="173" spans="2:11" ht="15" customHeight="1">
      <c r="B173" s="311"/>
      <c r="C173" s="291" t="s">
        <v>558</v>
      </c>
      <c r="D173" s="291"/>
      <c r="E173" s="291"/>
      <c r="F173" s="310" t="s">
        <v>537</v>
      </c>
      <c r="G173" s="291"/>
      <c r="H173" s="291" t="s">
        <v>597</v>
      </c>
      <c r="I173" s="291" t="s">
        <v>533</v>
      </c>
      <c r="J173" s="291">
        <v>50</v>
      </c>
      <c r="K173" s="332"/>
    </row>
    <row r="174" spans="2:11" ht="15" customHeight="1">
      <c r="B174" s="311"/>
      <c r="C174" s="291" t="s">
        <v>556</v>
      </c>
      <c r="D174" s="291"/>
      <c r="E174" s="291"/>
      <c r="F174" s="310" t="s">
        <v>537</v>
      </c>
      <c r="G174" s="291"/>
      <c r="H174" s="291" t="s">
        <v>597</v>
      </c>
      <c r="I174" s="291" t="s">
        <v>533</v>
      </c>
      <c r="J174" s="291">
        <v>50</v>
      </c>
      <c r="K174" s="332"/>
    </row>
    <row r="175" spans="2:11" ht="15" customHeight="1">
      <c r="B175" s="311"/>
      <c r="C175" s="291" t="s">
        <v>116</v>
      </c>
      <c r="D175" s="291"/>
      <c r="E175" s="291"/>
      <c r="F175" s="310" t="s">
        <v>531</v>
      </c>
      <c r="G175" s="291"/>
      <c r="H175" s="291" t="s">
        <v>598</v>
      </c>
      <c r="I175" s="291" t="s">
        <v>599</v>
      </c>
      <c r="J175" s="291"/>
      <c r="K175" s="332"/>
    </row>
    <row r="176" spans="2:11" ht="15" customHeight="1">
      <c r="B176" s="311"/>
      <c r="C176" s="291" t="s">
        <v>56</v>
      </c>
      <c r="D176" s="291"/>
      <c r="E176" s="291"/>
      <c r="F176" s="310" t="s">
        <v>531</v>
      </c>
      <c r="G176" s="291"/>
      <c r="H176" s="291" t="s">
        <v>600</v>
      </c>
      <c r="I176" s="291" t="s">
        <v>601</v>
      </c>
      <c r="J176" s="291">
        <v>1</v>
      </c>
      <c r="K176" s="332"/>
    </row>
    <row r="177" spans="2:11" ht="15" customHeight="1">
      <c r="B177" s="311"/>
      <c r="C177" s="291" t="s">
        <v>52</v>
      </c>
      <c r="D177" s="291"/>
      <c r="E177" s="291"/>
      <c r="F177" s="310" t="s">
        <v>531</v>
      </c>
      <c r="G177" s="291"/>
      <c r="H177" s="291" t="s">
        <v>602</v>
      </c>
      <c r="I177" s="291" t="s">
        <v>533</v>
      </c>
      <c r="J177" s="291">
        <v>20</v>
      </c>
      <c r="K177" s="332"/>
    </row>
    <row r="178" spans="2:11" ht="15" customHeight="1">
      <c r="B178" s="311"/>
      <c r="C178" s="291" t="s">
        <v>117</v>
      </c>
      <c r="D178" s="291"/>
      <c r="E178" s="291"/>
      <c r="F178" s="310" t="s">
        <v>531</v>
      </c>
      <c r="G178" s="291"/>
      <c r="H178" s="291" t="s">
        <v>603</v>
      </c>
      <c r="I178" s="291" t="s">
        <v>533</v>
      </c>
      <c r="J178" s="291">
        <v>255</v>
      </c>
      <c r="K178" s="332"/>
    </row>
    <row r="179" spans="2:11" ht="15" customHeight="1">
      <c r="B179" s="311"/>
      <c r="C179" s="291" t="s">
        <v>118</v>
      </c>
      <c r="D179" s="291"/>
      <c r="E179" s="291"/>
      <c r="F179" s="310" t="s">
        <v>531</v>
      </c>
      <c r="G179" s="291"/>
      <c r="H179" s="291" t="s">
        <v>496</v>
      </c>
      <c r="I179" s="291" t="s">
        <v>533</v>
      </c>
      <c r="J179" s="291">
        <v>10</v>
      </c>
      <c r="K179" s="332"/>
    </row>
    <row r="180" spans="2:11" ht="15" customHeight="1">
      <c r="B180" s="311"/>
      <c r="C180" s="291" t="s">
        <v>119</v>
      </c>
      <c r="D180" s="291"/>
      <c r="E180" s="291"/>
      <c r="F180" s="310" t="s">
        <v>531</v>
      </c>
      <c r="G180" s="291"/>
      <c r="H180" s="291" t="s">
        <v>604</v>
      </c>
      <c r="I180" s="291" t="s">
        <v>565</v>
      </c>
      <c r="J180" s="291"/>
      <c r="K180" s="332"/>
    </row>
    <row r="181" spans="2:11" ht="15" customHeight="1">
      <c r="B181" s="311"/>
      <c r="C181" s="291" t="s">
        <v>605</v>
      </c>
      <c r="D181" s="291"/>
      <c r="E181" s="291"/>
      <c r="F181" s="310" t="s">
        <v>531</v>
      </c>
      <c r="G181" s="291"/>
      <c r="H181" s="291" t="s">
        <v>606</v>
      </c>
      <c r="I181" s="291" t="s">
        <v>565</v>
      </c>
      <c r="J181" s="291"/>
      <c r="K181" s="332"/>
    </row>
    <row r="182" spans="2:11" ht="15" customHeight="1">
      <c r="B182" s="311"/>
      <c r="C182" s="291" t="s">
        <v>594</v>
      </c>
      <c r="D182" s="291"/>
      <c r="E182" s="291"/>
      <c r="F182" s="310" t="s">
        <v>531</v>
      </c>
      <c r="G182" s="291"/>
      <c r="H182" s="291" t="s">
        <v>607</v>
      </c>
      <c r="I182" s="291" t="s">
        <v>565</v>
      </c>
      <c r="J182" s="291"/>
      <c r="K182" s="332"/>
    </row>
    <row r="183" spans="2:11" ht="15" customHeight="1">
      <c r="B183" s="311"/>
      <c r="C183" s="291" t="s">
        <v>121</v>
      </c>
      <c r="D183" s="291"/>
      <c r="E183" s="291"/>
      <c r="F183" s="310" t="s">
        <v>537</v>
      </c>
      <c r="G183" s="291"/>
      <c r="H183" s="291" t="s">
        <v>608</v>
      </c>
      <c r="I183" s="291" t="s">
        <v>533</v>
      </c>
      <c r="J183" s="291">
        <v>50</v>
      </c>
      <c r="K183" s="332"/>
    </row>
    <row r="184" spans="2:11" ht="15" customHeight="1">
      <c r="B184" s="311"/>
      <c r="C184" s="291" t="s">
        <v>609</v>
      </c>
      <c r="D184" s="291"/>
      <c r="E184" s="291"/>
      <c r="F184" s="310" t="s">
        <v>537</v>
      </c>
      <c r="G184" s="291"/>
      <c r="H184" s="291" t="s">
        <v>610</v>
      </c>
      <c r="I184" s="291" t="s">
        <v>611</v>
      </c>
      <c r="J184" s="291"/>
      <c r="K184" s="332"/>
    </row>
    <row r="185" spans="2:11" ht="15" customHeight="1">
      <c r="B185" s="311"/>
      <c r="C185" s="291" t="s">
        <v>612</v>
      </c>
      <c r="D185" s="291"/>
      <c r="E185" s="291"/>
      <c r="F185" s="310" t="s">
        <v>537</v>
      </c>
      <c r="G185" s="291"/>
      <c r="H185" s="291" t="s">
        <v>613</v>
      </c>
      <c r="I185" s="291" t="s">
        <v>611</v>
      </c>
      <c r="J185" s="291"/>
      <c r="K185" s="332"/>
    </row>
    <row r="186" spans="2:11" ht="15" customHeight="1">
      <c r="B186" s="311"/>
      <c r="C186" s="291" t="s">
        <v>614</v>
      </c>
      <c r="D186" s="291"/>
      <c r="E186" s="291"/>
      <c r="F186" s="310" t="s">
        <v>537</v>
      </c>
      <c r="G186" s="291"/>
      <c r="H186" s="291" t="s">
        <v>615</v>
      </c>
      <c r="I186" s="291" t="s">
        <v>611</v>
      </c>
      <c r="J186" s="291"/>
      <c r="K186" s="332"/>
    </row>
    <row r="187" spans="2:11" ht="15" customHeight="1">
      <c r="B187" s="311"/>
      <c r="C187" s="344" t="s">
        <v>616</v>
      </c>
      <c r="D187" s="291"/>
      <c r="E187" s="291"/>
      <c r="F187" s="310" t="s">
        <v>537</v>
      </c>
      <c r="G187" s="291"/>
      <c r="H187" s="291" t="s">
        <v>617</v>
      </c>
      <c r="I187" s="291" t="s">
        <v>618</v>
      </c>
      <c r="J187" s="345" t="s">
        <v>619</v>
      </c>
      <c r="K187" s="332"/>
    </row>
    <row r="188" spans="2:11" ht="15" customHeight="1">
      <c r="B188" s="311"/>
      <c r="C188" s="296" t="s">
        <v>41</v>
      </c>
      <c r="D188" s="291"/>
      <c r="E188" s="291"/>
      <c r="F188" s="310" t="s">
        <v>531</v>
      </c>
      <c r="G188" s="291"/>
      <c r="H188" s="287" t="s">
        <v>620</v>
      </c>
      <c r="I188" s="291" t="s">
        <v>621</v>
      </c>
      <c r="J188" s="291"/>
      <c r="K188" s="332"/>
    </row>
    <row r="189" spans="2:11" ht="15" customHeight="1">
      <c r="B189" s="311"/>
      <c r="C189" s="296" t="s">
        <v>622</v>
      </c>
      <c r="D189" s="291"/>
      <c r="E189" s="291"/>
      <c r="F189" s="310" t="s">
        <v>531</v>
      </c>
      <c r="G189" s="291"/>
      <c r="H189" s="291" t="s">
        <v>623</v>
      </c>
      <c r="I189" s="291" t="s">
        <v>565</v>
      </c>
      <c r="J189" s="291"/>
      <c r="K189" s="332"/>
    </row>
    <row r="190" spans="2:11" ht="15" customHeight="1">
      <c r="B190" s="311"/>
      <c r="C190" s="296" t="s">
        <v>624</v>
      </c>
      <c r="D190" s="291"/>
      <c r="E190" s="291"/>
      <c r="F190" s="310" t="s">
        <v>531</v>
      </c>
      <c r="G190" s="291"/>
      <c r="H190" s="291" t="s">
        <v>625</v>
      </c>
      <c r="I190" s="291" t="s">
        <v>565</v>
      </c>
      <c r="J190" s="291"/>
      <c r="K190" s="332"/>
    </row>
    <row r="191" spans="2:11" ht="15" customHeight="1">
      <c r="B191" s="311"/>
      <c r="C191" s="296" t="s">
        <v>626</v>
      </c>
      <c r="D191" s="291"/>
      <c r="E191" s="291"/>
      <c r="F191" s="310" t="s">
        <v>537</v>
      </c>
      <c r="G191" s="291"/>
      <c r="H191" s="291" t="s">
        <v>627</v>
      </c>
      <c r="I191" s="291" t="s">
        <v>565</v>
      </c>
      <c r="J191" s="291"/>
      <c r="K191" s="332"/>
    </row>
    <row r="192" spans="2:11" ht="15" customHeight="1">
      <c r="B192" s="338"/>
      <c r="C192" s="346"/>
      <c r="D192" s="320"/>
      <c r="E192" s="320"/>
      <c r="F192" s="320"/>
      <c r="G192" s="320"/>
      <c r="H192" s="320"/>
      <c r="I192" s="320"/>
      <c r="J192" s="320"/>
      <c r="K192" s="339"/>
    </row>
    <row r="193" spans="2:11" ht="18.75" customHeight="1">
      <c r="B193" s="287"/>
      <c r="C193" s="291"/>
      <c r="D193" s="291"/>
      <c r="E193" s="291"/>
      <c r="F193" s="310"/>
      <c r="G193" s="291"/>
      <c r="H193" s="291"/>
      <c r="I193" s="291"/>
      <c r="J193" s="291"/>
      <c r="K193" s="287"/>
    </row>
    <row r="194" spans="2:11" ht="18.75" customHeight="1">
      <c r="B194" s="287"/>
      <c r="C194" s="291"/>
      <c r="D194" s="291"/>
      <c r="E194" s="291"/>
      <c r="F194" s="310"/>
      <c r="G194" s="291"/>
      <c r="H194" s="291"/>
      <c r="I194" s="291"/>
      <c r="J194" s="291"/>
      <c r="K194" s="287"/>
    </row>
    <row r="195" spans="2:11" ht="18.75" customHeight="1">
      <c r="B195" s="297"/>
      <c r="C195" s="297"/>
      <c r="D195" s="297"/>
      <c r="E195" s="297"/>
      <c r="F195" s="297"/>
      <c r="G195" s="297"/>
      <c r="H195" s="297"/>
      <c r="I195" s="297"/>
      <c r="J195" s="297"/>
      <c r="K195" s="297"/>
    </row>
    <row r="196" spans="2:11">
      <c r="B196" s="279"/>
      <c r="C196" s="280"/>
      <c r="D196" s="280"/>
      <c r="E196" s="280"/>
      <c r="F196" s="280"/>
      <c r="G196" s="280"/>
      <c r="H196" s="280"/>
      <c r="I196" s="280"/>
      <c r="J196" s="280"/>
      <c r="K196" s="281"/>
    </row>
    <row r="197" spans="2:11" ht="22.2">
      <c r="B197" s="282"/>
      <c r="C197" s="406" t="s">
        <v>628</v>
      </c>
      <c r="D197" s="406"/>
      <c r="E197" s="406"/>
      <c r="F197" s="406"/>
      <c r="G197" s="406"/>
      <c r="H197" s="406"/>
      <c r="I197" s="406"/>
      <c r="J197" s="406"/>
      <c r="K197" s="283"/>
    </row>
    <row r="198" spans="2:11" ht="25.5" customHeight="1">
      <c r="B198" s="282"/>
      <c r="C198" s="347" t="s">
        <v>629</v>
      </c>
      <c r="D198" s="347"/>
      <c r="E198" s="347"/>
      <c r="F198" s="347" t="s">
        <v>630</v>
      </c>
      <c r="G198" s="348"/>
      <c r="H198" s="412" t="s">
        <v>631</v>
      </c>
      <c r="I198" s="412"/>
      <c r="J198" s="412"/>
      <c r="K198" s="283"/>
    </row>
    <row r="199" spans="2:11" ht="5.25" customHeight="1">
      <c r="B199" s="311"/>
      <c r="C199" s="308"/>
      <c r="D199" s="308"/>
      <c r="E199" s="308"/>
      <c r="F199" s="308"/>
      <c r="G199" s="291"/>
      <c r="H199" s="308"/>
      <c r="I199" s="308"/>
      <c r="J199" s="308"/>
      <c r="K199" s="332"/>
    </row>
    <row r="200" spans="2:11" ht="15" customHeight="1">
      <c r="B200" s="311"/>
      <c r="C200" s="291" t="s">
        <v>621</v>
      </c>
      <c r="D200" s="291"/>
      <c r="E200" s="291"/>
      <c r="F200" s="310" t="s">
        <v>42</v>
      </c>
      <c r="G200" s="291"/>
      <c r="H200" s="409" t="s">
        <v>632</v>
      </c>
      <c r="I200" s="409"/>
      <c r="J200" s="409"/>
      <c r="K200" s="332"/>
    </row>
    <row r="201" spans="2:11" ht="15" customHeight="1">
      <c r="B201" s="311"/>
      <c r="C201" s="317"/>
      <c r="D201" s="291"/>
      <c r="E201" s="291"/>
      <c r="F201" s="310" t="s">
        <v>43</v>
      </c>
      <c r="G201" s="291"/>
      <c r="H201" s="409" t="s">
        <v>633</v>
      </c>
      <c r="I201" s="409"/>
      <c r="J201" s="409"/>
      <c r="K201" s="332"/>
    </row>
    <row r="202" spans="2:11" ht="15" customHeight="1">
      <c r="B202" s="311"/>
      <c r="C202" s="317"/>
      <c r="D202" s="291"/>
      <c r="E202" s="291"/>
      <c r="F202" s="310" t="s">
        <v>46</v>
      </c>
      <c r="G202" s="291"/>
      <c r="H202" s="409" t="s">
        <v>634</v>
      </c>
      <c r="I202" s="409"/>
      <c r="J202" s="409"/>
      <c r="K202" s="332"/>
    </row>
    <row r="203" spans="2:11" ht="15" customHeight="1">
      <c r="B203" s="311"/>
      <c r="C203" s="291"/>
      <c r="D203" s="291"/>
      <c r="E203" s="291"/>
      <c r="F203" s="310" t="s">
        <v>44</v>
      </c>
      <c r="G203" s="291"/>
      <c r="H203" s="409" t="s">
        <v>635</v>
      </c>
      <c r="I203" s="409"/>
      <c r="J203" s="409"/>
      <c r="K203" s="332"/>
    </row>
    <row r="204" spans="2:11" ht="15" customHeight="1">
      <c r="B204" s="311"/>
      <c r="C204" s="291"/>
      <c r="D204" s="291"/>
      <c r="E204" s="291"/>
      <c r="F204" s="310" t="s">
        <v>45</v>
      </c>
      <c r="G204" s="291"/>
      <c r="H204" s="409" t="s">
        <v>636</v>
      </c>
      <c r="I204" s="409"/>
      <c r="J204" s="409"/>
      <c r="K204" s="332"/>
    </row>
    <row r="205" spans="2:11" ht="15" customHeight="1">
      <c r="B205" s="311"/>
      <c r="C205" s="291"/>
      <c r="D205" s="291"/>
      <c r="E205" s="291"/>
      <c r="F205" s="310"/>
      <c r="G205" s="291"/>
      <c r="H205" s="291"/>
      <c r="I205" s="291"/>
      <c r="J205" s="291"/>
      <c r="K205" s="332"/>
    </row>
    <row r="206" spans="2:11" ht="15" customHeight="1">
      <c r="B206" s="311"/>
      <c r="C206" s="291" t="s">
        <v>577</v>
      </c>
      <c r="D206" s="291"/>
      <c r="E206" s="291"/>
      <c r="F206" s="310" t="s">
        <v>77</v>
      </c>
      <c r="G206" s="291"/>
      <c r="H206" s="409" t="s">
        <v>637</v>
      </c>
      <c r="I206" s="409"/>
      <c r="J206" s="409"/>
      <c r="K206" s="332"/>
    </row>
    <row r="207" spans="2:11" ht="15" customHeight="1">
      <c r="B207" s="311"/>
      <c r="C207" s="317"/>
      <c r="D207" s="291"/>
      <c r="E207" s="291"/>
      <c r="F207" s="310" t="s">
        <v>475</v>
      </c>
      <c r="G207" s="291"/>
      <c r="H207" s="409" t="s">
        <v>476</v>
      </c>
      <c r="I207" s="409"/>
      <c r="J207" s="409"/>
      <c r="K207" s="332"/>
    </row>
    <row r="208" spans="2:11" ht="15" customHeight="1">
      <c r="B208" s="311"/>
      <c r="C208" s="291"/>
      <c r="D208" s="291"/>
      <c r="E208" s="291"/>
      <c r="F208" s="310" t="s">
        <v>473</v>
      </c>
      <c r="G208" s="291"/>
      <c r="H208" s="409" t="s">
        <v>638</v>
      </c>
      <c r="I208" s="409"/>
      <c r="J208" s="409"/>
      <c r="K208" s="332"/>
    </row>
    <row r="209" spans="2:11" ht="15" customHeight="1">
      <c r="B209" s="349"/>
      <c r="C209" s="317"/>
      <c r="D209" s="317"/>
      <c r="E209" s="317"/>
      <c r="F209" s="310" t="s">
        <v>477</v>
      </c>
      <c r="G209" s="296"/>
      <c r="H209" s="413" t="s">
        <v>478</v>
      </c>
      <c r="I209" s="413"/>
      <c r="J209" s="413"/>
      <c r="K209" s="350"/>
    </row>
    <row r="210" spans="2:11" ht="15" customHeight="1">
      <c r="B210" s="349"/>
      <c r="C210" s="317"/>
      <c r="D210" s="317"/>
      <c r="E210" s="317"/>
      <c r="F210" s="310" t="s">
        <v>479</v>
      </c>
      <c r="G210" s="296"/>
      <c r="H210" s="413" t="s">
        <v>639</v>
      </c>
      <c r="I210" s="413"/>
      <c r="J210" s="413"/>
      <c r="K210" s="350"/>
    </row>
    <row r="211" spans="2:11" ht="15" customHeight="1">
      <c r="B211" s="349"/>
      <c r="C211" s="317"/>
      <c r="D211" s="317"/>
      <c r="E211" s="317"/>
      <c r="F211" s="351"/>
      <c r="G211" s="296"/>
      <c r="H211" s="352"/>
      <c r="I211" s="352"/>
      <c r="J211" s="352"/>
      <c r="K211" s="350"/>
    </row>
    <row r="212" spans="2:11" ht="15" customHeight="1">
      <c r="B212" s="349"/>
      <c r="C212" s="291" t="s">
        <v>601</v>
      </c>
      <c r="D212" s="317"/>
      <c r="E212" s="317"/>
      <c r="F212" s="310">
        <v>1</v>
      </c>
      <c r="G212" s="296"/>
      <c r="H212" s="413" t="s">
        <v>640</v>
      </c>
      <c r="I212" s="413"/>
      <c r="J212" s="413"/>
      <c r="K212" s="350"/>
    </row>
    <row r="213" spans="2:11" ht="15" customHeight="1">
      <c r="B213" s="349"/>
      <c r="C213" s="317"/>
      <c r="D213" s="317"/>
      <c r="E213" s="317"/>
      <c r="F213" s="310">
        <v>2</v>
      </c>
      <c r="G213" s="296"/>
      <c r="H213" s="413" t="s">
        <v>641</v>
      </c>
      <c r="I213" s="413"/>
      <c r="J213" s="413"/>
      <c r="K213" s="350"/>
    </row>
    <row r="214" spans="2:11" ht="15" customHeight="1">
      <c r="B214" s="349"/>
      <c r="C214" s="317"/>
      <c r="D214" s="317"/>
      <c r="E214" s="317"/>
      <c r="F214" s="310">
        <v>3</v>
      </c>
      <c r="G214" s="296"/>
      <c r="H214" s="413" t="s">
        <v>642</v>
      </c>
      <c r="I214" s="413"/>
      <c r="J214" s="413"/>
      <c r="K214" s="350"/>
    </row>
    <row r="215" spans="2:11" ht="15" customHeight="1">
      <c r="B215" s="349"/>
      <c r="C215" s="317"/>
      <c r="D215" s="317"/>
      <c r="E215" s="317"/>
      <c r="F215" s="310">
        <v>4</v>
      </c>
      <c r="G215" s="296"/>
      <c r="H215" s="413" t="s">
        <v>643</v>
      </c>
      <c r="I215" s="413"/>
      <c r="J215" s="413"/>
      <c r="K215" s="350"/>
    </row>
    <row r="216" spans="2:11" ht="12.75" customHeight="1">
      <c r="B216" s="353"/>
      <c r="C216" s="354"/>
      <c r="D216" s="354"/>
      <c r="E216" s="354"/>
      <c r="F216" s="354"/>
      <c r="G216" s="354"/>
      <c r="H216" s="354"/>
      <c r="I216" s="354"/>
      <c r="J216" s="354"/>
      <c r="K216" s="355"/>
    </row>
  </sheetData>
  <sheetProtection algorithmName="SHA-512" hashValue="IBcTwLryQp520jImE102R2M7rJDwQXKr7utPcc8QRKcMIfy924fzCXhbJroIPxmy2zye4aeLXPC9iGq0aW9pqA==" saltValue="3orAQFG4UeMoHHMrlD1YVA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a - Stavební část</vt:lpstr>
      <vt:lpstr>3 - Elektroinstalace</vt:lpstr>
      <vt:lpstr>4 - Vedlejší rozpočtové n...</vt:lpstr>
      <vt:lpstr>Pokyny pro vyplnění</vt:lpstr>
      <vt:lpstr>'3 - Elektroinstalace'!Názvy_tisku</vt:lpstr>
      <vt:lpstr>'4 - Vedlejší rozpočtové n...'!Názvy_tisku</vt:lpstr>
      <vt:lpstr>'a - Stavební část'!Názvy_tisku</vt:lpstr>
      <vt:lpstr>'Rekapitulace stavby'!Názvy_tisku</vt:lpstr>
      <vt:lpstr>'3 - Elektroinstalace'!Oblast_tisku</vt:lpstr>
      <vt:lpstr>'4 - Vedlejší rozpočtové n...'!Oblast_tisku</vt:lpstr>
      <vt:lpstr>'a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Janošová</dc:creator>
  <cp:lastModifiedBy>Karas Zdeněk</cp:lastModifiedBy>
  <dcterms:created xsi:type="dcterms:W3CDTF">2018-01-29T11:43:48Z</dcterms:created>
  <dcterms:modified xsi:type="dcterms:W3CDTF">2018-01-29T14:33:32Z</dcterms:modified>
</cp:coreProperties>
</file>